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881" activeTab="13"/>
  </bookViews>
  <sheets>
    <sheet name="1" sheetId="1" r:id="rId1"/>
    <sheet name="2" sheetId="2" r:id="rId2"/>
    <sheet name="2a" sheetId="3" r:id="rId3"/>
    <sheet name="2b" sheetId="4" r:id="rId4"/>
    <sheet name="3" sheetId="5" r:id="rId5"/>
    <sheet name="5 " sheetId="6" r:id="rId6"/>
    <sheet name="5.a" sheetId="7" r:id="rId7"/>
    <sheet name="5.b" sheetId="8" r:id="rId8"/>
    <sheet name="5.c" sheetId="9" r:id="rId9"/>
    <sheet name="5.d" sheetId="10" r:id="rId10"/>
    <sheet name="6" sheetId="11" r:id="rId11"/>
    <sheet name="7" sheetId="12" r:id="rId12"/>
    <sheet name="8" sheetId="13" r:id="rId13"/>
    <sheet name="9" sheetId="14" r:id="rId14"/>
    <sheet name="10" sheetId="15" r:id="rId15"/>
    <sheet name="11" sheetId="16" r:id="rId16"/>
    <sheet name="11.a" sheetId="17" r:id="rId17"/>
    <sheet name="11.b" sheetId="18" r:id="rId18"/>
    <sheet name="11.c" sheetId="19" r:id="rId19"/>
    <sheet name="11.d" sheetId="20" r:id="rId20"/>
    <sheet name="11.e" sheetId="21" r:id="rId21"/>
    <sheet name="11.f" sheetId="22" r:id="rId22"/>
    <sheet name="11.g" sheetId="23" r:id="rId23"/>
  </sheets>
  <definedNames>
    <definedName name="_xlnm.Print_Titles" localSheetId="0">'1'!$5:$5</definedName>
    <definedName name="_xlnm.Print_Titles" localSheetId="1">'2'!$5:$5</definedName>
    <definedName name="_xlnm.Print_Titles" localSheetId="2">'2a'!$5:$5</definedName>
    <definedName name="_xlnm.Print_Titles" localSheetId="3">'2b'!$5:$5</definedName>
    <definedName name="_xlnm.Print_Titles" localSheetId="5">'5 '!$3:$5</definedName>
    <definedName name="_xlnm.Print_Area" localSheetId="0">'1'!$A$1:$E$150</definedName>
    <definedName name="_xlnm.Print_Area" localSheetId="14">'10'!$A$1:$N$72</definedName>
    <definedName name="_xlnm.Print_Area" localSheetId="15">'11'!$A$1:$L$15</definedName>
    <definedName name="_xlnm.Print_Area" localSheetId="16">'11.a'!$A$1:$C$20</definedName>
    <definedName name="_xlnm.Print_Area" localSheetId="17">'11.b'!$A$1:$C$33</definedName>
    <definedName name="_xlnm.Print_Area" localSheetId="18">'11.c'!$A$1:$C$15</definedName>
    <definedName name="_xlnm.Print_Area" localSheetId="19">'11.d'!$A$1:$C$19</definedName>
    <definedName name="_xlnm.Print_Area" localSheetId="20">'11.e'!$A$1:$F$23</definedName>
    <definedName name="_xlnm.Print_Area" localSheetId="21">'11.f'!$A$1:$C$16</definedName>
    <definedName name="_xlnm.Print_Area" localSheetId="22">'11.g'!$A$1:$D$22</definedName>
    <definedName name="_xlnm.Print_Area" localSheetId="1">'2'!$A$1:$E$87</definedName>
    <definedName name="_xlnm.Print_Area" localSheetId="2">'2a'!$A$1:$E$87</definedName>
    <definedName name="_xlnm.Print_Area" localSheetId="3">'2b'!$A$1:$E$87</definedName>
    <definedName name="_xlnm.Print_Area" localSheetId="4">'3'!$A$1:$D$9</definedName>
    <definedName name="_xlnm.Print_Area" localSheetId="5">'5 '!$A$1:$N$61</definedName>
    <definedName name="_xlnm.Print_Area" localSheetId="6">'5.a'!$A$1:$P$58</definedName>
    <definedName name="_xlnm.Print_Area" localSheetId="7">'5.b'!$A$1:$P$66</definedName>
    <definedName name="_xlnm.Print_Area" localSheetId="8">'5.c'!$A$1:$N$39</definedName>
    <definedName name="_xlnm.Print_Area" localSheetId="9">'5.d'!$A$1:$S$71</definedName>
    <definedName name="_xlnm.Print_Area" localSheetId="10">'6'!$A$1:$F$21</definedName>
    <definedName name="_xlnm.Print_Area" localSheetId="11">'7'!$A$1:$F$34</definedName>
    <definedName name="_xlnm.Print_Area" localSheetId="12">'8'!$A$1:$Z$44</definedName>
    <definedName name="_xlnm.Print_Area" localSheetId="13">'9'!$A$1:$R$31</definedName>
    <definedName name="Z_2AF6EA2A_E5C5_45EB_B6C4_875AD1E4E056_.wvu.FilterData" localSheetId="5" hidden="1">'5 '!$A$1:$I$35</definedName>
    <definedName name="Z_2AF6EA2A_E5C5_45EB_B6C4_875AD1E4E056_.wvu.PrintTitles" localSheetId="5" hidden="1">'5 '!$3:$5</definedName>
  </definedNames>
  <calcPr fullCalcOnLoad="1"/>
</workbook>
</file>

<file path=xl/comments13.xml><?xml version="1.0" encoding="utf-8"?>
<comments xmlns="http://schemas.openxmlformats.org/spreadsheetml/2006/main">
  <authors>
    <author>PŠ</author>
  </authors>
  <commentList>
    <comment ref="M6" authorId="0">
      <text>
        <r>
          <rPr>
            <b/>
            <sz val="9"/>
            <rFont val="Tahoma"/>
            <family val="2"/>
          </rPr>
          <t>PŠ:</t>
        </r>
        <r>
          <rPr>
            <sz val="9"/>
            <rFont val="Tahoma"/>
            <family val="2"/>
          </rPr>
          <t xml:space="preserve">
Škol ř. 0309b.</t>
        </r>
      </text>
    </comment>
    <comment ref="I6" authorId="0">
      <text>
        <r>
          <rPr>
            <b/>
            <sz val="9"/>
            <rFont val="Tahoma"/>
            <family val="2"/>
          </rPr>
          <t>PŠ:</t>
        </r>
        <r>
          <rPr>
            <sz val="9"/>
            <rFont val="Tahoma"/>
            <family val="2"/>
          </rPr>
          <t xml:space="preserve">
Škol ř. 0306.</t>
        </r>
      </text>
    </comment>
    <comment ref="E6" authorId="0">
      <text>
        <r>
          <rPr>
            <b/>
            <sz val="9"/>
            <rFont val="Tahoma"/>
            <family val="2"/>
          </rPr>
          <t>PŠ:</t>
        </r>
        <r>
          <rPr>
            <sz val="9"/>
            <rFont val="Tahoma"/>
            <family val="2"/>
          </rPr>
          <t xml:space="preserve">
Škol ř. 0307.</t>
        </r>
      </text>
    </comment>
    <comment ref="Y9" authorId="0">
      <text>
        <r>
          <rPr>
            <b/>
            <sz val="9"/>
            <rFont val="Tahoma"/>
            <family val="2"/>
          </rPr>
          <t>PŠ:</t>
        </r>
        <r>
          <rPr>
            <sz val="9"/>
            <rFont val="Tahoma"/>
            <family val="2"/>
          </rPr>
          <t xml:space="preserve">
Škol sl. 12 ř. 0200.</t>
        </r>
      </text>
    </comment>
    <comment ref="Y10" authorId="0">
      <text>
        <r>
          <rPr>
            <b/>
            <sz val="9"/>
            <rFont val="Tahoma"/>
            <family val="2"/>
          </rPr>
          <t>PŠ:</t>
        </r>
        <r>
          <rPr>
            <sz val="9"/>
            <rFont val="Tahoma"/>
            <family val="2"/>
          </rPr>
          <t xml:space="preserve">
Škol sl. 12 ř. 0207.</t>
        </r>
      </text>
    </comment>
    <comment ref="G14" authorId="0">
      <text>
        <r>
          <rPr>
            <b/>
            <sz val="9"/>
            <rFont val="Tahoma"/>
            <family val="2"/>
          </rPr>
          <t>PŠ:</t>
        </r>
        <r>
          <rPr>
            <sz val="9"/>
            <rFont val="Tahoma"/>
            <family val="2"/>
          </rPr>
          <t xml:space="preserve">
Škol sl. 12 ř. 0305.</t>
        </r>
      </text>
    </comment>
    <comment ref="H14" authorId="0">
      <text>
        <r>
          <rPr>
            <b/>
            <sz val="9"/>
            <rFont val="Tahoma"/>
            <family val="2"/>
          </rPr>
          <t>PŠ:</t>
        </r>
        <r>
          <rPr>
            <sz val="9"/>
            <rFont val="Tahoma"/>
            <family val="2"/>
          </rPr>
          <t xml:space="preserve">
Škol sl. 17 ř. 0305.</t>
        </r>
      </text>
    </comment>
    <comment ref="S14" authorId="0">
      <text>
        <r>
          <rPr>
            <b/>
            <sz val="9"/>
            <rFont val="Tahoma"/>
            <family val="2"/>
          </rPr>
          <t>PŠ:</t>
        </r>
        <r>
          <rPr>
            <sz val="9"/>
            <rFont val="Tahoma"/>
            <family val="2"/>
          </rPr>
          <t xml:space="preserve">
Škol sl. 12 ř. 0310.</t>
        </r>
      </text>
    </comment>
    <comment ref="T14" authorId="0">
      <text>
        <r>
          <rPr>
            <b/>
            <sz val="9"/>
            <rFont val="Tahoma"/>
            <family val="2"/>
          </rPr>
          <t>PŠ:</t>
        </r>
        <r>
          <rPr>
            <sz val="9"/>
            <rFont val="Tahoma"/>
            <family val="2"/>
          </rPr>
          <t xml:space="preserve">
Škol sl. 17 ř. 0310.</t>
        </r>
      </text>
    </comment>
    <comment ref="U14" authorId="0">
      <text>
        <r>
          <rPr>
            <b/>
            <sz val="9"/>
            <rFont val="Tahoma"/>
            <family val="2"/>
          </rPr>
          <t>PŠ:</t>
        </r>
        <r>
          <rPr>
            <sz val="9"/>
            <rFont val="Tahoma"/>
            <family val="2"/>
          </rPr>
          <t xml:space="preserve">
Škol sl. 12 ř. 0308.</t>
        </r>
      </text>
    </comment>
    <comment ref="V14" authorId="0">
      <text>
        <r>
          <rPr>
            <b/>
            <sz val="9"/>
            <rFont val="Tahoma"/>
            <family val="2"/>
          </rPr>
          <t>PŠ:</t>
        </r>
        <r>
          <rPr>
            <sz val="9"/>
            <rFont val="Tahoma"/>
            <family val="2"/>
          </rPr>
          <t xml:space="preserve">
Škol sl. 17 ř. 0308.</t>
        </r>
      </text>
    </comment>
    <comment ref="W14" authorId="0">
      <text>
        <r>
          <rPr>
            <b/>
            <sz val="9"/>
            <rFont val="Tahoma"/>
            <family val="2"/>
          </rPr>
          <t>PŠ:</t>
        </r>
        <r>
          <rPr>
            <sz val="9"/>
            <rFont val="Tahoma"/>
            <family val="2"/>
          </rPr>
          <t xml:space="preserve">
Škol sl. 12 ř. 0309.</t>
        </r>
      </text>
    </comment>
    <comment ref="X14" authorId="0">
      <text>
        <r>
          <rPr>
            <b/>
            <sz val="9"/>
            <rFont val="Tahoma"/>
            <family val="2"/>
          </rPr>
          <t>PŠ:</t>
        </r>
        <r>
          <rPr>
            <sz val="9"/>
            <rFont val="Tahoma"/>
            <family val="2"/>
          </rPr>
          <t xml:space="preserve">
Škol sl. 17 ř. 0309.</t>
        </r>
      </text>
    </comment>
    <comment ref="Y14" authorId="0">
      <text>
        <r>
          <rPr>
            <b/>
            <sz val="9"/>
            <rFont val="Tahoma"/>
            <family val="2"/>
          </rPr>
          <t>PŠ:</t>
        </r>
        <r>
          <rPr>
            <sz val="9"/>
            <rFont val="Tahoma"/>
            <family val="2"/>
          </rPr>
          <t xml:space="preserve">
Škol sl. 12 ř. 0311.</t>
        </r>
      </text>
    </comment>
    <comment ref="Z14" authorId="0">
      <text>
        <r>
          <rPr>
            <b/>
            <sz val="9"/>
            <rFont val="Tahoma"/>
            <family val="2"/>
          </rPr>
          <t>PŠ:</t>
        </r>
        <r>
          <rPr>
            <sz val="9"/>
            <rFont val="Tahoma"/>
            <family val="2"/>
          </rPr>
          <t xml:space="preserve">
Škol sl. 17 ř. 0311.</t>
        </r>
      </text>
    </comment>
    <comment ref="K21" authorId="0">
      <text>
        <r>
          <rPr>
            <b/>
            <sz val="9"/>
            <rFont val="Tahoma"/>
            <family val="2"/>
          </rPr>
          <t>PŠ:</t>
        </r>
        <r>
          <rPr>
            <sz val="9"/>
            <rFont val="Tahoma"/>
            <family val="2"/>
          </rPr>
          <t xml:space="preserve">
Škol sl. 2 ř. 0202.</t>
        </r>
      </text>
    </comment>
    <comment ref="L21" authorId="0">
      <text>
        <r>
          <rPr>
            <b/>
            <sz val="9"/>
            <rFont val="Tahoma"/>
            <family val="2"/>
          </rPr>
          <t>PŠ:</t>
        </r>
        <r>
          <rPr>
            <sz val="9"/>
            <rFont val="Tahoma"/>
            <family val="2"/>
          </rPr>
          <t xml:space="preserve">
Škol sl. 12 ř. 0202.</t>
        </r>
      </text>
    </comment>
    <comment ref="K22" authorId="0">
      <text>
        <r>
          <rPr>
            <b/>
            <sz val="9"/>
            <rFont val="Tahoma"/>
            <family val="2"/>
          </rPr>
          <t>PŠ:</t>
        </r>
        <r>
          <rPr>
            <sz val="9"/>
            <rFont val="Tahoma"/>
            <family val="2"/>
          </rPr>
          <t xml:space="preserve">
Škol. sl. 2 ř. 0203.</t>
        </r>
      </text>
    </comment>
    <comment ref="L22" authorId="0">
      <text>
        <r>
          <rPr>
            <b/>
            <sz val="9"/>
            <rFont val="Tahoma"/>
            <family val="2"/>
          </rPr>
          <t>PŠ:</t>
        </r>
        <r>
          <rPr>
            <sz val="9"/>
            <rFont val="Tahoma"/>
            <family val="2"/>
          </rPr>
          <t xml:space="preserve">
Škol sl. 12 ř. 0203.</t>
        </r>
      </text>
    </comment>
    <comment ref="K23" authorId="0">
      <text>
        <r>
          <rPr>
            <b/>
            <sz val="9"/>
            <rFont val="Tahoma"/>
            <family val="2"/>
          </rPr>
          <t>PŠ:</t>
        </r>
        <r>
          <rPr>
            <sz val="9"/>
            <rFont val="Tahoma"/>
            <family val="2"/>
          </rPr>
          <t xml:space="preserve">
Škol sl. 2 ř. 0204.</t>
        </r>
      </text>
    </comment>
    <comment ref="L23" authorId="0">
      <text>
        <r>
          <rPr>
            <b/>
            <sz val="9"/>
            <rFont val="Tahoma"/>
            <family val="2"/>
          </rPr>
          <t>PŠ:</t>
        </r>
        <r>
          <rPr>
            <sz val="9"/>
            <rFont val="Tahoma"/>
            <family val="2"/>
          </rPr>
          <t xml:space="preserve">
Škol sl. 12 ř. 0204.</t>
        </r>
      </text>
    </comment>
    <comment ref="K24" authorId="0">
      <text>
        <r>
          <rPr>
            <b/>
            <sz val="9"/>
            <rFont val="Tahoma"/>
            <family val="2"/>
          </rPr>
          <t>PŠ:</t>
        </r>
        <r>
          <rPr>
            <sz val="9"/>
            <rFont val="Tahoma"/>
            <family val="2"/>
          </rPr>
          <t xml:space="preserve">
Škol sl. 2 ř. 0205.</t>
        </r>
      </text>
    </comment>
    <comment ref="L24" authorId="0">
      <text>
        <r>
          <rPr>
            <b/>
            <sz val="9"/>
            <rFont val="Tahoma"/>
            <family val="2"/>
          </rPr>
          <t>PŠ:</t>
        </r>
        <r>
          <rPr>
            <sz val="9"/>
            <rFont val="Tahoma"/>
            <family val="2"/>
          </rPr>
          <t xml:space="preserve">
Škol sl. 12 ř. 0205.</t>
        </r>
      </text>
    </comment>
    <comment ref="K25" authorId="0">
      <text>
        <r>
          <rPr>
            <b/>
            <sz val="9"/>
            <rFont val="Tahoma"/>
            <family val="2"/>
          </rPr>
          <t>PŠ:</t>
        </r>
        <r>
          <rPr>
            <sz val="9"/>
            <rFont val="Tahoma"/>
            <family val="2"/>
          </rPr>
          <t xml:space="preserve">
Škol sl. 2 ř. 0206.</t>
        </r>
      </text>
    </comment>
    <comment ref="L25" authorId="0">
      <text>
        <r>
          <rPr>
            <b/>
            <sz val="9"/>
            <rFont val="Tahoma"/>
            <family val="2"/>
          </rPr>
          <t>PŠ:</t>
        </r>
        <r>
          <rPr>
            <sz val="9"/>
            <rFont val="Tahoma"/>
            <family val="2"/>
          </rPr>
          <t xml:space="preserve">
Škol sl. 12 ř. 0206.</t>
        </r>
      </text>
    </comment>
    <comment ref="K26" authorId="0">
      <text>
        <r>
          <rPr>
            <b/>
            <sz val="9"/>
            <rFont val="Tahoma"/>
            <family val="2"/>
          </rPr>
          <t>PŠ:</t>
        </r>
        <r>
          <rPr>
            <sz val="9"/>
            <rFont val="Tahoma"/>
            <family val="2"/>
          </rPr>
          <t xml:space="preserve">
Škol sl. 2 ř. 0201.</t>
        </r>
      </text>
    </comment>
    <comment ref="L26" authorId="0">
      <text>
        <r>
          <rPr>
            <b/>
            <sz val="9"/>
            <rFont val="Tahoma"/>
            <family val="2"/>
          </rPr>
          <t>PŠ:</t>
        </r>
        <r>
          <rPr>
            <sz val="9"/>
            <rFont val="Tahoma"/>
            <family val="2"/>
          </rPr>
          <t xml:space="preserve">
Škol sl. 12 ř. 0201.</t>
        </r>
      </text>
    </comment>
    <comment ref="E27" authorId="0">
      <text>
        <r>
          <rPr>
            <b/>
            <sz val="9"/>
            <rFont val="Tahoma"/>
            <family val="2"/>
          </rPr>
          <t>PŠ:</t>
        </r>
        <r>
          <rPr>
            <sz val="9"/>
            <rFont val="Tahoma"/>
            <family val="2"/>
          </rPr>
          <t xml:space="preserve">
Škol sl. 2b ř. 0200.</t>
        </r>
      </text>
    </comment>
    <comment ref="F27" authorId="0">
      <text>
        <r>
          <rPr>
            <b/>
            <sz val="9"/>
            <rFont val="Tahoma"/>
            <family val="2"/>
          </rPr>
          <t>PŠ:</t>
        </r>
        <r>
          <rPr>
            <sz val="9"/>
            <rFont val="Tahoma"/>
            <family val="2"/>
          </rPr>
          <t xml:space="preserve">
Škol sl. 12b ř. 0200.</t>
        </r>
      </text>
    </comment>
    <comment ref="K27" authorId="0">
      <text>
        <r>
          <rPr>
            <b/>
            <sz val="9"/>
            <rFont val="Tahoma"/>
            <family val="2"/>
          </rPr>
          <t>PŠ:</t>
        </r>
        <r>
          <rPr>
            <sz val="9"/>
            <rFont val="Tahoma"/>
            <family val="2"/>
          </rPr>
          <t xml:space="preserve">
Škol sl. 2 ř. 0200.</t>
        </r>
      </text>
    </comment>
    <comment ref="L27" authorId="0">
      <text>
        <r>
          <rPr>
            <b/>
            <sz val="9"/>
            <rFont val="Tahoma"/>
            <family val="2"/>
          </rPr>
          <t>PŠ:</t>
        </r>
        <r>
          <rPr>
            <sz val="9"/>
            <rFont val="Tahoma"/>
            <family val="2"/>
          </rPr>
          <t xml:space="preserve">
Škol sl. 12 ř. 0200.</t>
        </r>
      </text>
    </comment>
    <comment ref="K28" authorId="0">
      <text>
        <r>
          <rPr>
            <b/>
            <sz val="9"/>
            <rFont val="Tahoma"/>
            <family val="2"/>
          </rPr>
          <t>PŠ:</t>
        </r>
        <r>
          <rPr>
            <sz val="9"/>
            <rFont val="Tahoma"/>
            <family val="2"/>
          </rPr>
          <t xml:space="preserve">
Škol sl. 2 ř. 0207.</t>
        </r>
      </text>
    </comment>
    <comment ref="L28" authorId="0">
      <text>
        <r>
          <rPr>
            <b/>
            <sz val="9"/>
            <rFont val="Tahoma"/>
            <family val="2"/>
          </rPr>
          <t>PŠ:</t>
        </r>
        <r>
          <rPr>
            <sz val="9"/>
            <rFont val="Tahoma"/>
            <family val="2"/>
          </rPr>
          <t xml:space="preserve">
Škol sl. 12 ř. 0207.</t>
        </r>
      </text>
    </comment>
    <comment ref="E32" authorId="0">
      <text>
        <r>
          <rPr>
            <b/>
            <sz val="9"/>
            <rFont val="Tahoma"/>
            <family val="2"/>
          </rPr>
          <t>PŠ:</t>
        </r>
        <r>
          <rPr>
            <sz val="9"/>
            <rFont val="Tahoma"/>
            <family val="2"/>
          </rPr>
          <t xml:space="preserve">
Škol sl. 2 ř. 0307.</t>
        </r>
      </text>
    </comment>
    <comment ref="F32" authorId="0">
      <text>
        <r>
          <rPr>
            <b/>
            <sz val="9"/>
            <rFont val="Tahoma"/>
            <family val="2"/>
          </rPr>
          <t>PŠ:</t>
        </r>
        <r>
          <rPr>
            <sz val="9"/>
            <rFont val="Tahoma"/>
            <family val="2"/>
          </rPr>
          <t xml:space="preserve">
Škol sl. 12 ř. 0307.</t>
        </r>
      </text>
    </comment>
    <comment ref="K32" authorId="0">
      <text>
        <r>
          <rPr>
            <b/>
            <sz val="9"/>
            <rFont val="Tahoma"/>
            <family val="2"/>
          </rPr>
          <t>PŠ:</t>
        </r>
        <r>
          <rPr>
            <sz val="9"/>
            <rFont val="Tahoma"/>
            <family val="2"/>
          </rPr>
          <t xml:space="preserve">
Škol sl. 2 ř. 0311.</t>
        </r>
      </text>
    </comment>
    <comment ref="L32" authorId="0">
      <text>
        <r>
          <rPr>
            <b/>
            <sz val="9"/>
            <rFont val="Tahoma"/>
            <family val="2"/>
          </rPr>
          <t>PŠ:</t>
        </r>
        <r>
          <rPr>
            <sz val="9"/>
            <rFont val="Tahoma"/>
            <family val="2"/>
          </rPr>
          <t xml:space="preserve">
Škol sl. 12 ř. 0311.</t>
        </r>
      </text>
    </comment>
    <comment ref="E21" authorId="0">
      <text>
        <r>
          <rPr>
            <b/>
            <sz val="9"/>
            <rFont val="Tahoma"/>
            <family val="2"/>
          </rPr>
          <t>PŠ:</t>
        </r>
        <r>
          <rPr>
            <sz val="9"/>
            <rFont val="Tahoma"/>
            <family val="2"/>
          </rPr>
          <t xml:space="preserve">
Škol sl. 2b ř. 0202.</t>
        </r>
      </text>
    </comment>
    <comment ref="E22" authorId="0">
      <text>
        <r>
          <rPr>
            <b/>
            <sz val="9"/>
            <rFont val="Tahoma"/>
            <family val="2"/>
          </rPr>
          <t>PŠ:</t>
        </r>
        <r>
          <rPr>
            <sz val="9"/>
            <rFont val="Tahoma"/>
            <family val="2"/>
          </rPr>
          <t xml:space="preserve">
Škol sl. 2b ř. 0203.</t>
        </r>
      </text>
    </comment>
    <comment ref="E23" authorId="0">
      <text>
        <r>
          <rPr>
            <b/>
            <sz val="9"/>
            <rFont val="Tahoma"/>
            <family val="2"/>
          </rPr>
          <t>PŠ:</t>
        </r>
        <r>
          <rPr>
            <sz val="9"/>
            <rFont val="Tahoma"/>
            <family val="2"/>
          </rPr>
          <t xml:space="preserve">
Škol sl. 2b ř. 0204.</t>
        </r>
      </text>
    </comment>
    <comment ref="E24" authorId="0">
      <text>
        <r>
          <rPr>
            <b/>
            <sz val="9"/>
            <rFont val="Tahoma"/>
            <family val="2"/>
          </rPr>
          <t>PŠ:</t>
        </r>
        <r>
          <rPr>
            <sz val="9"/>
            <rFont val="Tahoma"/>
            <family val="2"/>
          </rPr>
          <t xml:space="preserve">
Škol sl. 2b ř. 0205.</t>
        </r>
      </text>
    </comment>
    <comment ref="E25" authorId="0">
      <text>
        <r>
          <rPr>
            <b/>
            <sz val="9"/>
            <rFont val="Tahoma"/>
            <family val="2"/>
          </rPr>
          <t>PŠ:</t>
        </r>
        <r>
          <rPr>
            <sz val="9"/>
            <rFont val="Tahoma"/>
            <family val="2"/>
          </rPr>
          <t xml:space="preserve">
Škol sl. 2b ř. 0206.</t>
        </r>
      </text>
    </comment>
    <comment ref="E26" authorId="0">
      <text>
        <r>
          <rPr>
            <b/>
            <sz val="9"/>
            <rFont val="Tahoma"/>
            <family val="2"/>
          </rPr>
          <t>PŠ:</t>
        </r>
        <r>
          <rPr>
            <sz val="9"/>
            <rFont val="Tahoma"/>
            <family val="2"/>
          </rPr>
          <t xml:space="preserve">
Škol sl. 2b ř. 0201.</t>
        </r>
      </text>
    </comment>
    <comment ref="F21" authorId="0">
      <text>
        <r>
          <rPr>
            <b/>
            <sz val="9"/>
            <rFont val="Tahoma"/>
            <family val="2"/>
          </rPr>
          <t>PŠ:</t>
        </r>
        <r>
          <rPr>
            <sz val="9"/>
            <rFont val="Tahoma"/>
            <family val="2"/>
          </rPr>
          <t xml:space="preserve">
Škol sl. 12b ř. 0202.</t>
        </r>
      </text>
    </comment>
    <comment ref="F22" authorId="0">
      <text>
        <r>
          <rPr>
            <b/>
            <sz val="9"/>
            <rFont val="Tahoma"/>
            <family val="2"/>
          </rPr>
          <t>PŠ:</t>
        </r>
        <r>
          <rPr>
            <sz val="9"/>
            <rFont val="Tahoma"/>
            <family val="2"/>
          </rPr>
          <t xml:space="preserve">
Škol sl. 12b ř. 0203.</t>
        </r>
      </text>
    </comment>
    <comment ref="F23" authorId="0">
      <text>
        <r>
          <rPr>
            <b/>
            <sz val="9"/>
            <rFont val="Tahoma"/>
            <family val="2"/>
          </rPr>
          <t>PŠ:</t>
        </r>
        <r>
          <rPr>
            <sz val="9"/>
            <rFont val="Tahoma"/>
            <family val="2"/>
          </rPr>
          <t xml:space="preserve">
Škol sl. 12b ř. 0204.</t>
        </r>
      </text>
    </comment>
    <comment ref="F24" authorId="0">
      <text>
        <r>
          <rPr>
            <b/>
            <sz val="9"/>
            <rFont val="Tahoma"/>
            <family val="2"/>
          </rPr>
          <t>PŠ:</t>
        </r>
        <r>
          <rPr>
            <sz val="9"/>
            <rFont val="Tahoma"/>
            <family val="2"/>
          </rPr>
          <t xml:space="preserve">
Škol sl. 12b ř. 0205.</t>
        </r>
      </text>
    </comment>
    <comment ref="F25" authorId="0">
      <text>
        <r>
          <rPr>
            <b/>
            <sz val="9"/>
            <rFont val="Tahoma"/>
            <family val="2"/>
          </rPr>
          <t>PŠ:</t>
        </r>
        <r>
          <rPr>
            <sz val="9"/>
            <rFont val="Tahoma"/>
            <family val="2"/>
          </rPr>
          <t xml:space="preserve">
Škol sl. 12b ř. 0206.</t>
        </r>
      </text>
    </comment>
    <comment ref="F26" authorId="0">
      <text>
        <r>
          <rPr>
            <b/>
            <sz val="9"/>
            <rFont val="Tahoma"/>
            <family val="2"/>
          </rPr>
          <t>PŠ:</t>
        </r>
        <r>
          <rPr>
            <sz val="9"/>
            <rFont val="Tahoma"/>
            <family val="2"/>
          </rPr>
          <t xml:space="preserve">
Škol sl. 12b ř. 0201.</t>
        </r>
      </text>
    </comment>
  </commentList>
</comments>
</file>

<file path=xl/comments21.xml><?xml version="1.0" encoding="utf-8"?>
<comments xmlns="http://schemas.openxmlformats.org/spreadsheetml/2006/main">
  <authors>
    <author>Šimůnek Petr</author>
  </authors>
  <commentList>
    <comment ref="D9" authorId="0">
      <text>
        <r>
          <rPr>
            <b/>
            <sz val="10"/>
            <rFont val="Tahoma"/>
            <family val="2"/>
          </rPr>
          <t>Šimůnek Petr:</t>
        </r>
        <r>
          <rPr>
            <sz val="10"/>
            <rFont val="Tahoma"/>
            <family val="2"/>
          </rPr>
          <t xml:space="preserve">
DAL 911 0501</t>
        </r>
      </text>
    </comment>
    <comment ref="E9" authorId="0">
      <text>
        <r>
          <rPr>
            <b/>
            <sz val="10"/>
            <rFont val="Tahoma"/>
            <family val="2"/>
          </rPr>
          <t>Šimůnek Petr:</t>
        </r>
        <r>
          <rPr>
            <sz val="10"/>
            <rFont val="Tahoma"/>
            <family val="2"/>
          </rPr>
          <t xml:space="preserve">
Do FÚUP nelze převádět účelově určené dary kapitálové.</t>
        </r>
      </text>
    </comment>
    <comment ref="F10" authorId="0">
      <text>
        <r>
          <rPr>
            <b/>
            <sz val="10"/>
            <rFont val="Tahoma"/>
            <family val="2"/>
          </rPr>
          <t>Šimůnek Petr:</t>
        </r>
        <r>
          <rPr>
            <sz val="10"/>
            <rFont val="Tahoma"/>
            <family val="2"/>
          </rPr>
          <t xml:space="preserve">
DAL 911 0502</t>
        </r>
      </text>
    </comment>
    <comment ref="D11" authorId="0">
      <text>
        <r>
          <rPr>
            <b/>
            <sz val="10"/>
            <rFont val="Tahoma"/>
            <family val="2"/>
          </rPr>
          <t>Šimůnek Petr:</t>
        </r>
        <r>
          <rPr>
            <sz val="10"/>
            <rFont val="Tahoma"/>
            <family val="2"/>
          </rPr>
          <t xml:space="preserve">
DAL 911 0566</t>
        </r>
      </text>
    </comment>
    <comment ref="E11" authorId="0">
      <text>
        <r>
          <rPr>
            <b/>
            <sz val="10"/>
            <rFont val="Tahoma"/>
            <family val="2"/>
          </rPr>
          <t>Šimůnek Petr:</t>
        </r>
        <r>
          <rPr>
            <sz val="10"/>
            <rFont val="Tahoma"/>
            <family val="2"/>
          </rPr>
          <t xml:space="preserve">
DAL 911 0567</t>
        </r>
      </text>
    </comment>
    <comment ref="D12" authorId="0">
      <text>
        <r>
          <rPr>
            <b/>
            <sz val="10"/>
            <rFont val="Tahoma"/>
            <family val="2"/>
          </rPr>
          <t>Šimůnek Petr:</t>
        </r>
        <r>
          <rPr>
            <sz val="10"/>
            <rFont val="Tahoma"/>
            <family val="2"/>
          </rPr>
          <t xml:space="preserve">
DAL 911 0568</t>
        </r>
      </text>
    </comment>
  </commentList>
</comments>
</file>

<file path=xl/comments7.xml><?xml version="1.0" encoding="utf-8"?>
<comments xmlns="http://schemas.openxmlformats.org/spreadsheetml/2006/main">
  <authors>
    <author>install</author>
  </authors>
  <commentList>
    <comment ref="C18" authorId="0">
      <text>
        <r>
          <rPr>
            <b/>
            <sz val="9"/>
            <rFont val="Tahoma"/>
            <family val="2"/>
          </rPr>
          <t>pouze drobná změna názvu</t>
        </r>
        <r>
          <rPr>
            <sz val="9"/>
            <rFont val="Tahoma"/>
            <family val="2"/>
          </rPr>
          <t xml:space="preserve">
</t>
        </r>
      </text>
    </comment>
  </commentList>
</comments>
</file>

<file path=xl/sharedStrings.xml><?xml version="1.0" encoding="utf-8"?>
<sst xmlns="http://schemas.openxmlformats.org/spreadsheetml/2006/main" count="1940" uniqueCount="1154">
  <si>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
</t>
    </r>
    <r>
      <rPr>
        <sz val="10"/>
        <color indexed="30"/>
        <rFont val="Calibri"/>
        <family val="2"/>
      </rPr>
      <t xml:space="preserve"> [na UK AÚČ 602 1331 a 602 6331]</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</si>
  <si>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výzkum, na který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
</t>
    </r>
    <r>
      <rPr>
        <sz val="10"/>
        <color indexed="30"/>
        <rFont val="Calibri"/>
        <family val="2"/>
      </rPr>
      <t>[na UK AÚČ 602 1332 a 602 6332]</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</si>
  <si>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organizace,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
</t>
    </r>
    <r>
      <rPr>
        <sz val="10"/>
        <color indexed="30"/>
        <rFont val="Calibri"/>
        <family val="2"/>
      </rPr>
      <t>[na UK AÚČ 602 1333 a 602 6333]</t>
    </r>
  </si>
  <si>
    <r>
      <rPr>
        <sz val="8"/>
        <color indexed="8"/>
        <rFont val="Calibri"/>
        <family val="2"/>
      </rPr>
      <t>(5)</t>
    </r>
    <r>
      <rPr>
        <b/>
        <sz val="10"/>
        <color indexed="8"/>
        <rFont val="Calibri"/>
        <family val="2"/>
      </rPr>
      <t xml:space="preserve"> Konzultace a poradenství </t>
    </r>
    <r>
      <rPr>
        <sz val="10"/>
        <color indexed="8"/>
        <rFont val="Calibri"/>
        <family val="2"/>
      </rPr>
      <t xml:space="preserve">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
</t>
    </r>
    <r>
      <rPr>
        <sz val="10"/>
        <color indexed="30"/>
        <rFont val="Calibri"/>
        <family val="2"/>
      </rPr>
      <t>[na UK AÚČ 602 1334 a 602 6334]</t>
    </r>
  </si>
  <si>
    <t>úplata za vzdělávání v mezinárodně uznávaném kursu (§ 60a)</t>
  </si>
  <si>
    <t>úplata za používání zařízení pro přípravu k rigor. zk. (§ 46; 5)</t>
  </si>
  <si>
    <t>poplatek za úkony spojené s rigorózní zkouškou (§ 46; 5)</t>
  </si>
  <si>
    <t>úkony spojené s pojištěním přístrojů distančně zapůjčených studentům</t>
  </si>
  <si>
    <r>
      <t xml:space="preserve">    Celkem</t>
    </r>
    <r>
      <rPr>
        <b/>
        <sz val="10"/>
        <color indexed="30"/>
        <rFont val="Calibri"/>
        <family val="2"/>
      </rPr>
      <t xml:space="preserve"> (5)</t>
    </r>
  </si>
  <si>
    <t>Tabulka 8   Pracovníci a mzdové prostředky</t>
  </si>
  <si>
    <t>mzdy (7)</t>
  </si>
  <si>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</si>
  <si>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r>
      <rPr>
        <sz val="8"/>
        <color indexed="8"/>
        <rFont val="Calibri"/>
        <family val="2"/>
      </rPr>
      <t>(7)</t>
    </r>
    <r>
      <rPr>
        <sz val="10"/>
        <color indexed="8"/>
        <rFont val="Calibri"/>
        <family val="2"/>
      </rPr>
      <t xml:space="preserve"> Hodnota mezd CELKEM v řádku 6 (CELKEM) tab. 8.a se rovná hodnotě mezd CELKEM ve sl. 8, ř. 11 tabulky 8.b</t>
    </r>
  </si>
  <si>
    <t>z toho příděl ze zisku</t>
  </si>
  <si>
    <t>Údaje v podbarvených polích se načtou automaticky z vyplněných tabulek 11.a až 11.g</t>
  </si>
  <si>
    <t>Kontrola na rozvahu (tab. 1)</t>
  </si>
  <si>
    <t>Tabulka 11.a   Rezervní fond</t>
  </si>
  <si>
    <t>Tabulka 11.b   Fond reprodukce investičního majetku</t>
  </si>
  <si>
    <t>Tabulka 11.c   Stipendijní fond</t>
  </si>
  <si>
    <t>Tabulka 11.d   Fond odměn</t>
  </si>
  <si>
    <t>Tabulka 11.e   Fond účelově určených prostředků</t>
  </si>
  <si>
    <t>Tabulka 11.f   Fond sociální</t>
  </si>
  <si>
    <t>Tabulka 11.g   Fond provozních prostředků</t>
  </si>
  <si>
    <t>Kontrola na tab. 8.a</t>
  </si>
  <si>
    <t xml:space="preserve">     IP na mezinárodní spolupráci ČR ve VaV</t>
  </si>
  <si>
    <t xml:space="preserve">     Aplikovaný výzkum</t>
  </si>
  <si>
    <t xml:space="preserve">     Specifický vysokoškolský výzkum</t>
  </si>
  <si>
    <t xml:space="preserve">     Velké infrastruktury</t>
  </si>
  <si>
    <t xml:space="preserve">     IP na dlouh. koncepční rozvoj výzk. organizací</t>
  </si>
  <si>
    <t xml:space="preserve">     OP VK -Vzdělávání pro konkurenceschopnost</t>
  </si>
  <si>
    <t xml:space="preserve">     OP VaVpI - Výzkum a vývoj pro inovace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</si>
  <si>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</si>
  <si>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t>3=sl.2/12/sl.1</t>
  </si>
  <si>
    <t>9=sl.8/12   /sl.7</t>
  </si>
  <si>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</si>
  <si>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</si>
  <si>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t>Tabulka 2   Výkaz zisku a ztráty - sumář</t>
  </si>
  <si>
    <t>vystavení cizojazyčného dokladu o studiu</t>
  </si>
  <si>
    <t>prodej informačních brožur
(povinnost jejich nákupu nelze od studentů vyžadovat)</t>
  </si>
  <si>
    <t>-</t>
  </si>
  <si>
    <r>
      <t xml:space="preserve">Úhrada za další činnosti poskytované vysokou školou </t>
    </r>
    <r>
      <rPr>
        <sz val="8"/>
        <rFont val="Calibri"/>
        <family val="2"/>
      </rPr>
      <t>(4)</t>
    </r>
  </si>
  <si>
    <t>Součást VVŠ</t>
  </si>
  <si>
    <t>hlavní činnost</t>
  </si>
  <si>
    <t>doplňková (hospodářská) činnost</t>
  </si>
  <si>
    <t>Náklady celkem včetně vnitroorganizačních nákladů</t>
  </si>
  <si>
    <t xml:space="preserve">             Vnitroorganizační výnosy </t>
  </si>
  <si>
    <t>Výnosy celkem včetně vnitroorganizačních výnosů</t>
  </si>
  <si>
    <r>
      <rPr>
        <sz val="8"/>
        <rFont val="Calibri"/>
        <family val="2"/>
      </rPr>
      <t>(2)</t>
    </r>
    <r>
      <rPr>
        <sz val="10"/>
        <rFont val="Calibri"/>
        <family val="2"/>
      </rPr>
      <t xml:space="preserve"> Jedná se o finanční prostředky poskytnuté  vysoké škole rozhodnutím (sloupec 1, 3, 5) a použité na určitý účel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</si>
  <si>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r>
      <t xml:space="preserve">Prostředky z veřejných zdrojů (dotace a příspěvky) národní i zahraniční  </t>
    </r>
    <r>
      <rPr>
        <b/>
        <sz val="8"/>
        <rFont val="Calibri"/>
        <family val="2"/>
      </rPr>
      <t>(ř.2+ř.27)</t>
    </r>
  </si>
  <si>
    <r>
      <t xml:space="preserve">získané přes kapitolu MŠMT  </t>
    </r>
    <r>
      <rPr>
        <sz val="8"/>
        <rFont val="Calibri"/>
        <family val="2"/>
      </rPr>
      <t>(ř.4+ř.7)</t>
    </r>
  </si>
  <si>
    <r>
      <t xml:space="preserve">dotace na programy strukturálních fondů </t>
    </r>
    <r>
      <rPr>
        <sz val="8"/>
        <rFont val="Calibri"/>
        <family val="2"/>
      </rPr>
      <t xml:space="preserve">(3) </t>
    </r>
    <r>
      <rPr>
        <sz val="8"/>
        <rFont val="Calibri"/>
        <family val="2"/>
      </rPr>
      <t xml:space="preserve"> (ř.5+ř.6)</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</si>
  <si>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</si>
  <si>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</si>
  <si>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</si>
  <si>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</si>
  <si>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</si>
  <si>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</si>
  <si>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</si>
  <si>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dotace ostatní  </t>
    </r>
    <r>
      <rPr>
        <sz val="8"/>
        <rFont val="Calibri"/>
        <family val="2"/>
      </rPr>
      <t>(ř.25+ř.26)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</si>
  <si>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</si>
  <si>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</si>
  <si>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</si>
  <si>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</si>
  <si>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</si>
  <si>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</si>
  <si>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</si>
  <si>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</si>
  <si>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</si>
  <si>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</si>
  <si>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</si>
  <si>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</si>
  <si>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na programy strukturálních fondů </t>
    </r>
    <r>
      <rPr>
        <sz val="8"/>
        <rFont val="Calibri"/>
        <family val="2"/>
      </rPr>
      <t>(ř.5+ř.15+ř.22)</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</si>
  <si>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</si>
  <si>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</si>
  <si>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</si>
  <si>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dotace na programy strukturálních fondů</t>
    </r>
    <r>
      <rPr>
        <sz val="8"/>
        <rFont val="Calibri"/>
        <family val="2"/>
      </rPr>
      <t xml:space="preserve">  (ř.6+ř.16+ř.23)</t>
    </r>
  </si>
  <si>
    <r>
      <t xml:space="preserve">dotace ostatní </t>
    </r>
    <r>
      <rPr>
        <sz val="8"/>
        <rFont val="Calibri"/>
        <family val="2"/>
      </rPr>
      <t xml:space="preserve"> (ř.12+ř.19+ř.26)</t>
    </r>
  </si>
  <si>
    <t>A</t>
  </si>
  <si>
    <t>A.1</t>
  </si>
  <si>
    <t>A.2</t>
  </si>
  <si>
    <t>A.3</t>
  </si>
  <si>
    <t>A.4</t>
  </si>
  <si>
    <t>B</t>
  </si>
  <si>
    <t>C.1</t>
  </si>
  <si>
    <t>C.2</t>
  </si>
  <si>
    <t>C.3</t>
  </si>
  <si>
    <t>C.4</t>
  </si>
  <si>
    <t>D.1</t>
  </si>
  <si>
    <t>D.2</t>
  </si>
  <si>
    <t>D.3</t>
  </si>
  <si>
    <t>E</t>
  </si>
  <si>
    <r>
      <t xml:space="preserve">Tržby  za vlastní služby </t>
    </r>
    <r>
      <rPr>
        <sz val="8"/>
        <rFont val="Calibri"/>
        <family val="2"/>
      </rPr>
      <t>(6)</t>
    </r>
  </si>
  <si>
    <r>
      <t xml:space="preserve">Transfer znalostí </t>
    </r>
    <r>
      <rPr>
        <sz val="8"/>
        <rFont val="Calibri"/>
        <family val="2"/>
      </rPr>
      <t>(1)</t>
    </r>
  </si>
  <si>
    <r>
      <t xml:space="preserve">prostory </t>
    </r>
    <r>
      <rPr>
        <sz val="8"/>
        <rFont val="Calibri"/>
        <family val="2"/>
      </rPr>
      <t>(7)</t>
    </r>
  </si>
  <si>
    <r>
      <t xml:space="preserve">veřejné prostředky ze zahraničí (získané přímo VVŠ)   </t>
    </r>
    <r>
      <rPr>
        <sz val="8"/>
        <rFont val="Calibri"/>
        <family val="2"/>
      </rPr>
      <t>(ř.29)</t>
    </r>
  </si>
  <si>
    <t>ostatní odbory MŠMT</t>
  </si>
  <si>
    <t xml:space="preserve">     Ministerstvo zdravotnictví</t>
  </si>
  <si>
    <t xml:space="preserve">     Ministerstvo kultury</t>
  </si>
  <si>
    <t xml:space="preserve">     Ministerstvo zahraničních věcí</t>
  </si>
  <si>
    <t xml:space="preserve">     Ministerstvo pro místní rozvoj</t>
  </si>
  <si>
    <t xml:space="preserve">     Ministerstvo vnitra</t>
  </si>
  <si>
    <t xml:space="preserve">     Česká rozvojová agentura</t>
  </si>
  <si>
    <t xml:space="preserve">          obce a městské části</t>
  </si>
  <si>
    <t xml:space="preserve">          Kraje a MHMP</t>
  </si>
  <si>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ř.9+ř.11;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</si>
  <si>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</si>
  <si>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</si>
  <si>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</si>
  <si>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Ostatní použité neveřejné zdroje </t>
    </r>
    <r>
      <rPr>
        <sz val="8"/>
        <color indexed="8"/>
        <rFont val="Calibri"/>
        <family val="2"/>
      </rPr>
      <t>(7)</t>
    </r>
  </si>
  <si>
    <r>
      <t xml:space="preserve">použité </t>
    </r>
    <r>
      <rPr>
        <sz val="8"/>
        <color indexed="8"/>
        <rFont val="Calibri"/>
        <family val="2"/>
      </rPr>
      <t>(3)</t>
    </r>
  </si>
  <si>
    <t xml:space="preserve">          Ministerstvo zdravotnictví</t>
  </si>
  <si>
    <t xml:space="preserve">          Ministerstvo kultury</t>
  </si>
  <si>
    <t xml:space="preserve">          Ministerstvo zahraničních věcí</t>
  </si>
  <si>
    <t xml:space="preserve">          Ministerstvo pro místní rozvoj</t>
  </si>
  <si>
    <t xml:space="preserve">          Ministerstvo vnitra</t>
  </si>
  <si>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</si>
  <si>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t xml:space="preserve">VaV </t>
    </r>
    <r>
      <rPr>
        <sz val="8"/>
        <color indexed="8"/>
        <rFont val="Calibri"/>
        <family val="2"/>
      </rPr>
      <t>(2)</t>
    </r>
  </si>
  <si>
    <t xml:space="preserve">     OP PA - Operační program Praha Adaptabilita</t>
  </si>
  <si>
    <t>1.1Další prof. vzděl. vl.zaměstnanců a partnera</t>
  </si>
  <si>
    <t>PO 3 - Modernizace počátečního vzdělávání</t>
  </si>
  <si>
    <t>3.1 Rozvoj a zkvalitnění studijních programů VŚ a VOŠ</t>
  </si>
  <si>
    <t>PO 3 - Další vzdělávání</t>
  </si>
  <si>
    <r>
      <rPr>
        <sz val="8"/>
        <color indexed="8"/>
        <rFont val="Calibri"/>
        <family val="2"/>
      </rPr>
      <t xml:space="preserve">(2) </t>
    </r>
    <r>
      <rPr>
        <sz val="10"/>
        <color indexed="8"/>
        <rFont val="Calibri"/>
        <family val="2"/>
      </rPr>
      <t xml:space="preserve">Vysoká škola uvede pro oblast podpory financovanou z prostředků VaV dle zákona č. 130/2002 Sb. o podpoře výzkumu a vývoje zkratku VaV. </t>
    </r>
  </si>
  <si>
    <r>
      <rPr>
        <sz val="8"/>
        <color indexed="8"/>
        <rFont val="Calibri"/>
        <family val="2"/>
      </rPr>
      <t>(7)</t>
    </r>
    <r>
      <rPr>
        <sz val="10"/>
        <color indexed="8"/>
        <rFont val="Calibri"/>
        <family val="2"/>
      </rPr>
      <t xml:space="preserve"> Lze vyplnit, pokud se nejedná o poslední rok projektu.</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</si>
  <si>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</si>
  <si>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t>sl. "a" Celkem = vazba na stipendijní fond (Tab. 11.c)</t>
  </si>
  <si>
    <r>
      <rPr>
        <sz val="8"/>
        <rFont val="Calibri"/>
        <family val="2"/>
      </rPr>
      <t>(2)</t>
    </r>
    <r>
      <rPr>
        <sz val="10"/>
        <rFont val="Calibri"/>
        <family val="2"/>
      </rPr>
      <t xml:space="preserve"> VŠ uvede počet studentů (resp. studií) nebo dalších účastníků vzdělávání, kteří poplatek/úhradu za další činosti zaplatili.</t>
    </r>
  </si>
  <si>
    <t xml:space="preserve"> sl. "b" Celkem = poplatky zaúčtované ve výnosech.</t>
  </si>
  <si>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</si>
  <si>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</si>
  <si>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</si>
  <si>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</si>
  <si>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programové financování, na operační programy a VaV)</t>
  </si>
  <si>
    <t xml:space="preserve">               (bez prostředků poskytovaných na operační programy EU) </t>
  </si>
  <si>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</si>
  <si>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rPr>
        <sz val="8"/>
        <color indexed="8"/>
        <rFont val="Calibri"/>
        <family val="2"/>
      </rPr>
      <t>(7)</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</si>
  <si>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</si>
  <si>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</si>
  <si>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</si>
  <si>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</si>
  <si>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</si>
  <si>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</si>
  <si>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</si>
  <si>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</si>
  <si>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</si>
  <si>
    <t>AKTIVA</t>
  </si>
  <si>
    <t xml:space="preserve">A.Dlouhodobý majetek celkem            </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</si>
  <si>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</si>
  <si>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</si>
  <si>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</si>
  <si>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</si>
  <si>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</si>
  <si>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</si>
  <si>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</si>
  <si>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</si>
  <si>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</si>
  <si>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</si>
  <si>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</si>
  <si>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</si>
  <si>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</si>
  <si>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</si>
  <si>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</si>
  <si>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</si>
  <si>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</si>
  <si>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</si>
  <si>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</si>
  <si>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</si>
  <si>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</si>
  <si>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</si>
  <si>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</si>
  <si>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</si>
  <si>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</si>
  <si>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</si>
  <si>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</si>
  <si>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</si>
  <si>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</si>
  <si>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</si>
  <si>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</si>
  <si>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 xml:space="preserve">                    2.Umělecká díla,předměty a sbírky</t>
  </si>
  <si>
    <t>032</t>
  </si>
  <si>
    <t>0012</t>
  </si>
  <si>
    <t xml:space="preserve">                    3.Stavby</t>
  </si>
  <si>
    <t>021</t>
  </si>
  <si>
    <t>0013</t>
  </si>
  <si>
    <t>022</t>
  </si>
  <si>
    <t>0014</t>
  </si>
  <si>
    <t xml:space="preserve">                    5.Pěstitelské celky trvalých porostů</t>
  </si>
  <si>
    <t>025</t>
  </si>
  <si>
    <t>0015</t>
  </si>
  <si>
    <t>026</t>
  </si>
  <si>
    <t>0016</t>
  </si>
  <si>
    <t xml:space="preserve">                    7.Drobný dlouhodobý hmotný majetek</t>
  </si>
  <si>
    <t>028</t>
  </si>
  <si>
    <t>0017</t>
  </si>
  <si>
    <t>A+K</t>
  </si>
  <si>
    <t>PO 1 - Počáteční vzdělávání</t>
  </si>
  <si>
    <t xml:space="preserve">1.1 Zvyšování kvality ve vzdělávání </t>
  </si>
  <si>
    <t>1.3 Další vzdělávání pracovníků škol a školských zařízení</t>
  </si>
  <si>
    <t>3.1 Komercializace výsledků VO a ochrana duševního vl.</t>
  </si>
  <si>
    <t>Ostatní kapitoly státního rozpočtu (ministerstva, agentury)</t>
  </si>
  <si>
    <t>PO 1 - Podpora rozvoje znalostní ekonomiky</t>
  </si>
  <si>
    <t>2.1.Podpora souladu pracovního a soukromého života</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</si>
  <si>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</si>
  <si>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</si>
  <si>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</si>
  <si>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</si>
  <si>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</si>
  <si>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</si>
  <si>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</si>
  <si>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</si>
  <si>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</si>
  <si>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</si>
  <si>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0021</t>
  </si>
  <si>
    <t>061</t>
  </si>
  <si>
    <t>0022</t>
  </si>
  <si>
    <t>062</t>
  </si>
  <si>
    <t>0023</t>
  </si>
  <si>
    <t xml:space="preserve">                    3.Dluhové cenné papíry držené do splatnosti</t>
  </si>
  <si>
    <t>063</t>
  </si>
  <si>
    <t>0024</t>
  </si>
  <si>
    <t xml:space="preserve">                    4.Půjčky organizačním složkám</t>
  </si>
  <si>
    <t>066</t>
  </si>
  <si>
    <t>0025</t>
  </si>
  <si>
    <t xml:space="preserve">                    5.Ostatní dlouhodobé půjčky</t>
  </si>
  <si>
    <t>067</t>
  </si>
  <si>
    <t>0026</t>
  </si>
  <si>
    <t xml:space="preserve">                    6.Ostatní dlouhodobý finanční majetek</t>
  </si>
  <si>
    <t>0027</t>
  </si>
  <si>
    <t>0028</t>
  </si>
  <si>
    <t xml:space="preserve">    IV. Oprávky k dlouhodobému majetku celkem    </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</si>
  <si>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</si>
  <si>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</si>
  <si>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</si>
  <si>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</si>
  <si>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</si>
  <si>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</si>
  <si>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</si>
  <si>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</si>
  <si>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</si>
  <si>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</si>
  <si>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 xml:space="preserve">                    4.Oprávky k drobnému dlouhodobému nehm. majetku</t>
  </si>
  <si>
    <t>078</t>
  </si>
  <si>
    <t>0033</t>
  </si>
  <si>
    <t xml:space="preserve">                    5.Oprávky k ostatnímu dlouhodobému nehm. majetku</t>
  </si>
  <si>
    <t>079</t>
  </si>
  <si>
    <t>0034</t>
  </si>
  <si>
    <t xml:space="preserve">                    6.Oprávky ke stavbám</t>
  </si>
  <si>
    <t>081</t>
  </si>
  <si>
    <t>0035</t>
  </si>
  <si>
    <t xml:space="preserve">                    7.Oprávky k samost.movitým věcem a soub.movit.věcí</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</si>
  <si>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</si>
  <si>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</si>
  <si>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</si>
  <si>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</si>
  <si>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</si>
  <si>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</si>
  <si>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</si>
  <si>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</si>
  <si>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</si>
  <si>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</si>
  <si>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</si>
  <si>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</si>
  <si>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</si>
  <si>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0041</t>
  </si>
  <si>
    <t xml:space="preserve">    I. Zásoby celkem                                          </t>
  </si>
  <si>
    <t>0042</t>
  </si>
  <si>
    <t xml:space="preserve">                    1.Materiál na skladě</t>
  </si>
  <si>
    <t>112</t>
  </si>
  <si>
    <t>0043</t>
  </si>
  <si>
    <t xml:space="preserve">                    2.Materiál na cestě</t>
  </si>
  <si>
    <t>0044</t>
  </si>
  <si>
    <t xml:space="preserve">                    3.Nedokončená výroba</t>
  </si>
  <si>
    <t>121</t>
  </si>
  <si>
    <t>0045</t>
  </si>
  <si>
    <t xml:space="preserve">                    4.Polotovary vlastní výroby</t>
  </si>
  <si>
    <t>122</t>
  </si>
  <si>
    <t>0046</t>
  </si>
  <si>
    <t xml:space="preserve">                    5.Výrobky</t>
  </si>
  <si>
    <t>123</t>
  </si>
  <si>
    <t>0047</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</si>
  <si>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</si>
  <si>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</si>
  <si>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</si>
  <si>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</si>
  <si>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</si>
  <si>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</si>
  <si>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</si>
  <si>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</si>
  <si>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</si>
  <si>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</si>
  <si>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</si>
  <si>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</si>
  <si>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0052</t>
  </si>
  <si>
    <t xml:space="preserve">                    1.Odběratelé</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</si>
  <si>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</si>
  <si>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</si>
  <si>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</si>
  <si>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</si>
  <si>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</si>
  <si>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</si>
  <si>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</si>
  <si>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</si>
  <si>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</si>
  <si>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</si>
  <si>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</si>
  <si>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</si>
  <si>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</si>
  <si>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</si>
  <si>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</si>
  <si>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</si>
  <si>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</si>
  <si>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</si>
  <si>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</si>
  <si>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</si>
  <si>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</si>
  <si>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</si>
  <si>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</si>
  <si>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</si>
  <si>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</si>
  <si>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</si>
  <si>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</si>
  <si>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</si>
  <si>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</si>
  <si>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 xml:space="preserve">                   12.Nároky na dotace a ostatní zúčtování se st.ozpočtem</t>
  </si>
  <si>
    <t>346</t>
  </si>
  <si>
    <t>0064</t>
  </si>
  <si>
    <t>348</t>
  </si>
  <si>
    <t>0065</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</si>
  <si>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</si>
  <si>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</si>
  <si>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</si>
  <si>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</si>
  <si>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</si>
  <si>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</si>
  <si>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</si>
  <si>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</si>
  <si>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</si>
  <si>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</si>
  <si>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</si>
  <si>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</si>
  <si>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</si>
  <si>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</si>
  <si>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</si>
  <si>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</si>
  <si>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0072</t>
  </si>
  <si>
    <t>211</t>
  </si>
  <si>
    <t>0073</t>
  </si>
  <si>
    <t>Tab. 8.b sloupec 6: Průměrná měsíční mzda z ostatních zdrojů rozpočtu VŠ není vyplněna, neboť ve sloupci 5 jsou v souladu s metodikou výkazu Škol P1b-04 zahrnuty i odměny z ostatních zdrojů rozpočtu VŠ těm pracovníkům, jejichž úvazky jsou započteny ve sloupci 1. Proto by vypočtená průměrná měsíční mzda neodpovídala skutečnosti.</t>
  </si>
  <si>
    <t xml:space="preserve">                     2.Ceniny</t>
  </si>
  <si>
    <t>213</t>
  </si>
  <si>
    <t>0074</t>
  </si>
  <si>
    <t>0075</t>
  </si>
  <si>
    <t xml:space="preserve">                     4.Majetkové cenné papíry k obchodování</t>
  </si>
  <si>
    <t>251</t>
  </si>
  <si>
    <t>0076</t>
  </si>
  <si>
    <t xml:space="preserve">                     5.Dluhové cenné papíry k obchodování</t>
  </si>
  <si>
    <t>253</t>
  </si>
  <si>
    <t>0077</t>
  </si>
  <si>
    <t xml:space="preserve">                     6.Ostatní cenné papíry</t>
  </si>
  <si>
    <t>0078</t>
  </si>
  <si>
    <t>0079</t>
  </si>
  <si>
    <t xml:space="preserve">    IV. Jiná aktiva celkem                                    </t>
  </si>
  <si>
    <t>0081</t>
  </si>
  <si>
    <t xml:space="preserve">                     1.Náklady příštích období</t>
  </si>
  <si>
    <t>381</t>
  </si>
  <si>
    <t>0082</t>
  </si>
  <si>
    <t xml:space="preserve">                     2.Příjmy příštích období</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</si>
  <si>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</si>
  <si>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</si>
  <si>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</si>
  <si>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</si>
  <si>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</si>
  <si>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</si>
  <si>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</si>
  <si>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</si>
  <si>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</si>
  <si>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</si>
  <si>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</si>
  <si>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 xml:space="preserve">                     1.Vlastní jmění</t>
  </si>
  <si>
    <t>901</t>
  </si>
  <si>
    <t>0088</t>
  </si>
  <si>
    <t xml:space="preserve">                     2.Fondy</t>
  </si>
  <si>
    <t>0089</t>
  </si>
  <si>
    <t xml:space="preserve">                     3.Oceňovací rozdíly z přecenění finančního majetku a závazků</t>
  </si>
  <si>
    <t>921</t>
  </si>
  <si>
    <t>0090</t>
  </si>
  <si>
    <t>0091</t>
  </si>
  <si>
    <t>Kontrola na tab. 11.c:</t>
  </si>
  <si>
    <t xml:space="preserve">                     1.Účet výsledku hospodaření</t>
  </si>
  <si>
    <t>963</t>
  </si>
  <si>
    <t>0092</t>
  </si>
  <si>
    <t xml:space="preserve">                     2.Výsledek hospodaření ve schvalovacím řízení</t>
  </si>
  <si>
    <t>931</t>
  </si>
  <si>
    <t>0093</t>
  </si>
  <si>
    <t>932</t>
  </si>
  <si>
    <t>0094</t>
  </si>
  <si>
    <t xml:space="preserve">B. Cizí zdroje celkem                              </t>
  </si>
  <si>
    <t>0095</t>
  </si>
  <si>
    <t xml:space="preserve">     I. Rezervy celkem                                                </t>
  </si>
  <si>
    <t>0096</t>
  </si>
  <si>
    <t xml:space="preserve">                     1.Rezervy</t>
  </si>
  <si>
    <t>941</t>
  </si>
  <si>
    <t>0097</t>
  </si>
  <si>
    <t xml:space="preserve">     II. Dlouhodobé závazky celkem                   </t>
  </si>
  <si>
    <t>0098</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</si>
  <si>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</si>
  <si>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</si>
  <si>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</si>
  <si>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</si>
  <si>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</si>
  <si>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</si>
  <si>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</si>
  <si>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</si>
  <si>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</si>
  <si>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</si>
  <si>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</si>
  <si>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</si>
  <si>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</si>
  <si>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</si>
  <si>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</si>
  <si>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</si>
  <si>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</si>
  <si>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</si>
  <si>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</si>
  <si>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</si>
  <si>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0106</t>
  </si>
  <si>
    <t xml:space="preserve">                     1.Dodavatelé</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</si>
  <si>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</si>
  <si>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</si>
  <si>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</si>
  <si>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</si>
  <si>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</si>
  <si>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</si>
  <si>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</si>
  <si>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</si>
  <si>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</si>
  <si>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</si>
  <si>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</si>
  <si>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</si>
  <si>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</si>
  <si>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</si>
  <si>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</si>
  <si>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</si>
  <si>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</si>
  <si>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</si>
  <si>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</si>
  <si>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</si>
  <si>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</si>
  <si>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</si>
  <si>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</si>
  <si>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</si>
  <si>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</si>
  <si>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</si>
  <si>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</si>
  <si>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</si>
  <si>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</si>
  <si>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</si>
  <si>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368</t>
  </si>
  <si>
    <t>0121</t>
  </si>
  <si>
    <t xml:space="preserve">                    16.Závazky z pevných termínovaných operací a opcí</t>
  </si>
  <si>
    <t>0122</t>
  </si>
  <si>
    <t xml:space="preserve">                    17.Jiné závazky</t>
  </si>
  <si>
    <t>379</t>
  </si>
  <si>
    <t>0123</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</si>
  <si>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</si>
  <si>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</si>
  <si>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</si>
  <si>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</si>
  <si>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</si>
  <si>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</si>
  <si>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</si>
  <si>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</si>
  <si>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</si>
  <si>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</si>
  <si>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</si>
  <si>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</si>
  <si>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</si>
  <si>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</si>
  <si>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</si>
  <si>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</si>
  <si>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0130</t>
  </si>
  <si>
    <t xml:space="preserve">                      1.Výdaje příštích období</t>
  </si>
  <si>
    <t>383</t>
  </si>
  <si>
    <t xml:space="preserve">                      2.Výnosy příštích období</t>
  </si>
  <si>
    <t>384</t>
  </si>
  <si>
    <t xml:space="preserve">Pasiva celkem                                                    </t>
  </si>
  <si>
    <t>A. Náklady</t>
  </si>
  <si>
    <r>
      <t xml:space="preserve">Celkem vyplaceno </t>
    </r>
    <r>
      <rPr>
        <sz val="8"/>
        <rFont val="Calibri"/>
        <family val="2"/>
      </rPr>
      <t>(2)</t>
    </r>
  </si>
  <si>
    <r>
      <t xml:space="preserve">Ostatní </t>
    </r>
    <r>
      <rPr>
        <sz val="8"/>
        <rFont val="Calibri"/>
        <family val="2"/>
      </rPr>
      <t>(1)</t>
    </r>
  </si>
  <si>
    <t>Vlastní prostředky</t>
  </si>
  <si>
    <t>Projekty ČR</t>
  </si>
  <si>
    <t>Projekty EU</t>
  </si>
  <si>
    <r>
      <rPr>
        <sz val="8"/>
        <rFont val="Calibri"/>
        <family val="2"/>
      </rPr>
      <t>(1)</t>
    </r>
    <r>
      <rPr>
        <sz val="10"/>
        <rFont val="Calibri"/>
        <family val="2"/>
      </rPr>
      <t xml:space="preserve"> VŠ uvede, jaké další zdroje použila k financování stipendií. </t>
    </r>
  </si>
  <si>
    <r>
      <t xml:space="preserve">od zaměstnanců </t>
    </r>
    <r>
      <rPr>
        <sz val="8"/>
        <rFont val="Calibri"/>
        <family val="2"/>
      </rPr>
      <t>(2)</t>
    </r>
  </si>
  <si>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</si>
  <si>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</si>
  <si>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</si>
  <si>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</si>
  <si>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</si>
  <si>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</si>
  <si>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</si>
  <si>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</si>
  <si>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</si>
  <si>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</si>
  <si>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</si>
  <si>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</si>
  <si>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</si>
  <si>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</si>
  <si>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</si>
  <si>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k 1.1.</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</si>
  <si>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</si>
  <si>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</si>
  <si>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</si>
  <si>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</si>
  <si>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</si>
  <si>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</si>
  <si>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</si>
  <si>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</si>
  <si>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</si>
  <si>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</si>
  <si>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</si>
  <si>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</si>
  <si>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HV z hlavní činnosti</t>
  </si>
  <si>
    <t>HV z doplňkové činnosti</t>
  </si>
  <si>
    <t>HV celkem</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</si>
  <si>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</si>
  <si>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</si>
  <si>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</si>
  <si>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</si>
  <si>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</si>
  <si>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</si>
  <si>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</si>
  <si>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</si>
  <si>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</si>
  <si>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</si>
  <si>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</si>
  <si>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</si>
  <si>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</si>
  <si>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</si>
  <si>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</si>
  <si>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</si>
  <si>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</si>
  <si>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</si>
  <si>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</si>
  <si>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ze zisku</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</si>
  <si>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</si>
  <si>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</si>
  <si>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</si>
  <si>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</si>
  <si>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</si>
  <si>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</si>
  <si>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</si>
  <si>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</si>
  <si>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</si>
  <si>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ze  zisku</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</si>
  <si>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</si>
  <si>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</si>
  <si>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</si>
  <si>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</si>
  <si>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</si>
  <si>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</si>
  <si>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</si>
  <si>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</si>
  <si>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</si>
  <si>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</si>
  <si>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</si>
  <si>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</si>
  <si>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</si>
  <si>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</si>
  <si>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</si>
  <si>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</si>
  <si>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</si>
  <si>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</si>
  <si>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</si>
  <si>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</si>
  <si>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</si>
  <si>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</si>
  <si>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</si>
  <si>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</si>
  <si>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</si>
  <si>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</si>
  <si>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</si>
  <si>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</si>
  <si>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</si>
  <si>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</si>
  <si>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</si>
  <si>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</si>
  <si>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</si>
  <si>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</si>
  <si>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</si>
  <si>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</si>
  <si>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</si>
  <si>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</si>
  <si>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</si>
  <si>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</si>
  <si>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</si>
  <si>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</si>
  <si>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</si>
  <si>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</si>
  <si>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</si>
  <si>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</si>
  <si>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</si>
  <si>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</si>
  <si>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</si>
  <si>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</si>
  <si>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</si>
  <si>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</si>
  <si>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</si>
  <si>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</si>
  <si>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sl. 2</t>
  </si>
  <si>
    <t>(tis. kč)</t>
  </si>
  <si>
    <t>Hlavní   činnost</t>
  </si>
  <si>
    <t>poplatky za nadstandardní dobu studia (§58 odst. 3)</t>
  </si>
  <si>
    <t>poplatky za studium v dalším stud. programu (§58 odst. 4)</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</si>
  <si>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</si>
  <si>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</si>
  <si>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</si>
  <si>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</si>
  <si>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</si>
  <si>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</si>
  <si>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</si>
  <si>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</si>
  <si>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</si>
  <si>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</si>
  <si>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</si>
  <si>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 xml:space="preserve"> Příloha č.2 k vyhlášce č. </t>
    </r>
    <r>
      <rPr>
        <b/>
        <sz val="9"/>
        <rFont val="Calibri"/>
        <family val="2"/>
      </rPr>
      <t>504/2002 Sb.</t>
    </r>
    <r>
      <rPr>
        <sz val="9"/>
        <rFont val="Calibri"/>
        <family val="2"/>
      </rPr>
      <t xml:space="preserve"> ve znění pozdějších předpisů</t>
    </r>
  </si>
  <si>
    <r>
      <t xml:space="preserve"> Jednotlivé položky se vykazují v tis. Kč (</t>
    </r>
    <r>
      <rPr>
        <sz val="10"/>
        <rFont val="Calibri"/>
        <family val="2"/>
      </rPr>
      <t>§4, odst.3</t>
    </r>
    <r>
      <rPr>
        <b/>
        <sz val="10"/>
        <rFont val="Calibri"/>
        <family val="2"/>
      </rPr>
      <t>)</t>
    </r>
  </si>
  <si>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</si>
  <si>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</si>
  <si>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</si>
  <si>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</si>
  <si>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</si>
  <si>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</si>
  <si>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</si>
  <si>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</si>
  <si>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</si>
  <si>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</si>
  <si>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</si>
  <si>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</si>
  <si>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</si>
  <si>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</si>
  <si>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</si>
  <si>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</si>
  <si>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</si>
  <si>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</si>
  <si>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</si>
  <si>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</si>
  <si>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</si>
  <si>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</si>
  <si>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</si>
  <si>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</si>
  <si>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</si>
  <si>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</si>
  <si>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MŠMT OP VK</t>
  </si>
  <si>
    <t>MŠMT OP VaVpI</t>
  </si>
  <si>
    <t>Poznámky</t>
  </si>
  <si>
    <t>v tom</t>
  </si>
  <si>
    <t>poskytnuté</t>
  </si>
  <si>
    <t>poskytnuto</t>
  </si>
  <si>
    <t>e=a+c</t>
  </si>
  <si>
    <t>f=b+d</t>
  </si>
  <si>
    <t>MŠMT</t>
  </si>
  <si>
    <t>použité</t>
  </si>
  <si>
    <t>Výsledek hospodaření</t>
  </si>
  <si>
    <t>l=h-b</t>
  </si>
  <si>
    <t>m=k-c</t>
  </si>
  <si>
    <r>
      <rPr>
        <sz val="8"/>
        <rFont val="Calibri"/>
        <family val="2"/>
      </rPr>
      <t>(1)</t>
    </r>
    <r>
      <rPr>
        <sz val="10"/>
        <rFont val="Calibri"/>
        <family val="2"/>
      </rPr>
      <t xml:space="preserve"> V případě použití tohoto řádku, VŠ blíže specifikuje.</t>
    </r>
  </si>
  <si>
    <r>
      <rPr>
        <sz val="8"/>
        <rFont val="Calibri"/>
        <family val="2"/>
      </rPr>
      <t>(2)</t>
    </r>
    <r>
      <rPr>
        <sz val="10"/>
        <rFont val="Calibri"/>
        <family val="2"/>
      </rPr>
      <t xml:space="preserve"> V případě použití tohoto řádku, VŠ blíže specifikuje.</t>
    </r>
  </si>
  <si>
    <r>
      <t xml:space="preserve">Menzy a ostatní stravovací zařízení, pro která vydalo souhlas MŠMT </t>
    </r>
    <r>
      <rPr>
        <sz val="8"/>
        <rFont val="Calibri"/>
        <family val="2"/>
      </rPr>
      <t>(1)</t>
    </r>
  </si>
  <si>
    <t>sl.  3</t>
  </si>
  <si>
    <t>sl. 4</t>
  </si>
  <si>
    <r>
      <t xml:space="preserve">účet / součet </t>
    </r>
    <r>
      <rPr>
        <sz val="8"/>
        <rFont val="Calibri"/>
        <family val="2"/>
      </rPr>
      <t>(2)</t>
    </r>
  </si>
  <si>
    <t>(v tis. Kč, na 3 desetinná místa)</t>
  </si>
  <si>
    <r>
      <rPr>
        <sz val="8"/>
        <rFont val="Calibri"/>
        <family val="2"/>
      </rPr>
      <t>(3)</t>
    </r>
    <r>
      <rPr>
        <sz val="10"/>
        <rFont val="Calibri"/>
        <family val="2"/>
      </rPr>
      <t xml:space="preserve"> Číslování řádků a sloupců je závazné pro datové vstupní věty formátu F-JASU pro zpracování výkazů v MÚZO Praha s.r.o.</t>
    </r>
  </si>
  <si>
    <t xml:space="preserve">                     7.Závazky k institucím sociálního zabezpečení a veřejného zdravotního pojištění</t>
  </si>
  <si>
    <r>
      <rPr>
        <sz val="8"/>
        <rFont val="Calibri"/>
        <family val="2"/>
      </rPr>
      <t>(1)</t>
    </r>
    <r>
      <rPr>
        <sz val="10"/>
        <rFont val="Calibri"/>
        <family val="2"/>
      </rPr>
      <t xml:space="preserve"> Zpracování "Výkazu zisku a ztraty" se řídí § 6 a §§ 26 až 28  Vyhlášky 504/2002 Sb.</t>
    </r>
  </si>
  <si>
    <r>
      <t xml:space="preserve">Výkaz zisku a ztráty </t>
    </r>
    <r>
      <rPr>
        <sz val="8"/>
        <rFont val="Calibri"/>
        <family val="2"/>
      </rPr>
      <t>(1)</t>
    </r>
  </si>
  <si>
    <r>
      <t xml:space="preserve">řádek </t>
    </r>
    <r>
      <rPr>
        <sz val="8"/>
        <rFont val="Calibri"/>
        <family val="2"/>
      </rPr>
      <t>(3)</t>
    </r>
  </si>
  <si>
    <r>
      <rPr>
        <sz val="8"/>
        <rFont val="Calibri"/>
        <family val="2"/>
      </rPr>
      <t>(2)</t>
    </r>
    <r>
      <rPr>
        <sz val="10"/>
        <rFont val="Calibri"/>
        <family val="2"/>
      </rPr>
      <t xml:space="preserve"> Vyhláškou</t>
    </r>
    <r>
      <rPr>
        <sz val="10"/>
        <rFont val="Calibri"/>
        <family val="2"/>
      </rPr>
      <t xml:space="preserve"> je dáno pouze označení a členění textů; čísla příslušných účtů jsou doplněna pro lepší orientaci ve výkazu.</t>
    </r>
  </si>
  <si>
    <t>poč. stav.</t>
  </si>
  <si>
    <t>celkem (+)</t>
  </si>
  <si>
    <t>k 31.12.</t>
  </si>
  <si>
    <t>e=a+b-d</t>
  </si>
  <si>
    <t xml:space="preserve">Fondy celkem  </t>
  </si>
  <si>
    <t>6a</t>
  </si>
  <si>
    <t>6b</t>
  </si>
  <si>
    <r>
      <t>Počet studentů</t>
    </r>
    <r>
      <rPr>
        <sz val="8"/>
        <rFont val="Calibri"/>
        <family val="2"/>
      </rPr>
      <t xml:space="preserve"> (2)</t>
    </r>
  </si>
  <si>
    <r>
      <t xml:space="preserve">Stipendijní fond - tvorba </t>
    </r>
    <r>
      <rPr>
        <sz val="8"/>
        <rFont val="Calibri"/>
        <family val="2"/>
      </rPr>
      <t>(1)</t>
    </r>
  </si>
  <si>
    <r>
      <t xml:space="preserve">Výnosy </t>
    </r>
    <r>
      <rPr>
        <sz val="8"/>
        <rFont val="Calibri"/>
        <family val="2"/>
      </rPr>
      <t>(1)</t>
    </r>
  </si>
  <si>
    <t>Poznámka</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</si>
  <si>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</si>
  <si>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</si>
  <si>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</si>
  <si>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</si>
  <si>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Stipendijní fond VŠ</t>
  </si>
  <si>
    <t>Studenti</t>
  </si>
  <si>
    <t>Ostatní</t>
  </si>
  <si>
    <t>jiná stipendia</t>
  </si>
  <si>
    <t>Kontrolní vazba</t>
  </si>
  <si>
    <t>Kontrolní vazby</t>
  </si>
  <si>
    <r>
      <rPr>
        <sz val="8"/>
        <rFont val="Calibri"/>
        <family val="2"/>
      </rPr>
      <t>(3)</t>
    </r>
    <r>
      <rPr>
        <sz val="10"/>
        <rFont val="Calibri"/>
        <family val="2"/>
      </rPr>
      <t xml:space="preserve"> Položku v každém řádku sloupce "a" nebo "b" (vždy je možná pouze jedna hodnota) vydělí VŠ počtem studentů /účastníků vzdělávání ve sloupci "c". Pokud existuje jednotková sazba, stačí zde uvést tuto. </t>
    </r>
  </si>
  <si>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</si>
  <si>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</si>
  <si>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</si>
  <si>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</si>
  <si>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</si>
  <si>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</si>
  <si>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</si>
  <si>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 xml:space="preserve">                    7.Pohledávky za institucemi sociálního zabezpečení a veřejného zdrav. pojištění</t>
  </si>
  <si>
    <t>v tom: stavby</t>
  </si>
  <si>
    <t>Druh stipendia</t>
  </si>
  <si>
    <t>Poplatky stanovené dle § 58 zákona 111/1998 Sb.</t>
  </si>
  <si>
    <t>Pronájem</t>
  </si>
  <si>
    <t>Tržby z prodeje majetku</t>
  </si>
  <si>
    <t>Dary</t>
  </si>
  <si>
    <t>Dědictví</t>
  </si>
  <si>
    <t>Vybrané činnosti</t>
  </si>
  <si>
    <r>
      <t xml:space="preserve">Příjmy z licenčních smluv </t>
    </r>
    <r>
      <rPr>
        <sz val="8"/>
        <rFont val="Calibri"/>
        <family val="2"/>
      </rPr>
      <t>(2)</t>
    </r>
  </si>
  <si>
    <r>
      <t xml:space="preserve">Příjmy ze smluvního výzkumu </t>
    </r>
    <r>
      <rPr>
        <sz val="8"/>
        <rFont val="Calibri"/>
        <family val="2"/>
      </rPr>
      <t>(3)</t>
    </r>
  </si>
  <si>
    <t>stav k 1.1.</t>
  </si>
  <si>
    <t>stav k 31.12.</t>
  </si>
  <si>
    <r>
      <t xml:space="preserve">Konzultace a poradenství </t>
    </r>
    <r>
      <rPr>
        <sz val="8"/>
        <rFont val="Calibri"/>
        <family val="2"/>
      </rPr>
      <t>(5)</t>
    </r>
  </si>
  <si>
    <r>
      <t xml:space="preserve">Placené vzdělávací kurzy pro zaměstnance subjektů aplikační sféry </t>
    </r>
    <r>
      <rPr>
        <sz val="8"/>
        <rFont val="Calibri"/>
        <family val="2"/>
      </rPr>
      <t>(4)</t>
    </r>
  </si>
  <si>
    <t>Zdroje</t>
  </si>
  <si>
    <t>hlavní + doplňková (hospodářská) činnost</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</si>
  <si>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</si>
  <si>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</si>
  <si>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</si>
  <si>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</si>
  <si>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</si>
  <si>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</si>
  <si>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</si>
  <si>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</si>
  <si>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</si>
  <si>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</si>
  <si>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</si>
  <si>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PO 2 - Terciární vzdělávání, výzkum a vývoj</t>
  </si>
  <si>
    <t>2.2 Vysokoškolské vzdělávání</t>
  </si>
  <si>
    <t>2.3 Lidské zdroje ve VaV</t>
  </si>
  <si>
    <t>2.4 Partnerství a sítě</t>
  </si>
  <si>
    <t>PO 1 - Evropská centra excelence</t>
  </si>
  <si>
    <t>1.1 Evropská centra excelence</t>
  </si>
  <si>
    <t>PO 2 - Regionální VaV centra</t>
  </si>
  <si>
    <t>2.1 Regionální VaV centra</t>
  </si>
  <si>
    <t>PO 3 - Komercializace a popularizace VaV</t>
  </si>
  <si>
    <t>PO 4 – Infrastruktura pro výuku na VŠ spojenou s výzkumem</t>
  </si>
  <si>
    <t>Součet hodnot sloupku "b", resp. "c"  za oblast stravování a sloupku "b", resp. "c" za oblast ubytování se rovná součtu hodnot z řádku 0042, resp. 144 sl. 1, resp. sl. 2 dílčího výkazu zisku a ztrát (Tab. 2.b) za stravování a ubytování.</t>
  </si>
  <si>
    <t>Součet hodnot sloupků "h", resp. "k"  za oblast stravování a sloupků "h", resp. "k" za oblast ubytování se rovná součtu hodnot z řádku 0079, resp. 182 sl. 1, resp. sl. 2 dílčího výkazu zisku a ztrát (Tab. 2.b) za stravování a ubytování.</t>
  </si>
  <si>
    <t>4.1 Infrastruktura pro výuku na VŠ spojenou s výzkumem</t>
  </si>
  <si>
    <t>C  e  l  k  e  m</t>
  </si>
  <si>
    <t>Podle potřeby vložit další řádky</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</si>
  <si>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</si>
  <si>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</si>
  <si>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</si>
  <si>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</si>
  <si>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</si>
  <si>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</si>
  <si>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</si>
  <si>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</si>
  <si>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</si>
  <si>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</si>
  <si>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</si>
  <si>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</si>
  <si>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</si>
  <si>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</si>
  <si>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</si>
  <si>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</si>
  <si>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</si>
  <si>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</si>
  <si>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</si>
  <si>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</si>
  <si>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</si>
  <si>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Zahraniční studenti a mezinárodní spolupráce</t>
  </si>
  <si>
    <t>F</t>
  </si>
  <si>
    <t>Fond vzdělávací politiky</t>
  </si>
  <si>
    <t>S</t>
  </si>
  <si>
    <t>Sociální stipendia</t>
  </si>
  <si>
    <t>U</t>
  </si>
  <si>
    <t>Ubytovací stipendia</t>
  </si>
  <si>
    <t>I</t>
  </si>
  <si>
    <t>J</t>
  </si>
  <si>
    <t>Dotace na ubytování a stravování</t>
  </si>
  <si>
    <r>
      <t>poskytnuté</t>
    </r>
    <r>
      <rPr>
        <sz val="8"/>
        <color indexed="8"/>
        <rFont val="Calibri"/>
        <family val="2"/>
      </rPr>
      <t xml:space="preserve"> (2)</t>
    </r>
  </si>
  <si>
    <r>
      <t>použité</t>
    </r>
    <r>
      <rPr>
        <sz val="8"/>
        <color indexed="8"/>
        <rFont val="Calibri"/>
        <family val="2"/>
      </rPr>
      <t xml:space="preserve"> (3)</t>
    </r>
  </si>
  <si>
    <t>Vratka nevyčerp. prostředků</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</si>
  <si>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</si>
  <si>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</si>
  <si>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</si>
  <si>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</si>
  <si>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</si>
  <si>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</si>
  <si>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</si>
  <si>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t>na penzijní připojištění zaměstnance</t>
  </si>
  <si>
    <t>na životní pojištění zaměstnance</t>
  </si>
  <si>
    <t>na úroky z úvěru čl. 2 OR 26/2009</t>
  </si>
  <si>
    <t>nevratná sociální výpomoc</t>
  </si>
  <si>
    <t>na úroky z úvěru čl. 2a OR 26/2009</t>
  </si>
  <si>
    <t>příspěvek na stravování čl. 2 OR 25/2009</t>
  </si>
  <si>
    <t>příspěvek na stravování čl. 3 OR 25/2009</t>
  </si>
  <si>
    <t>ostatní čerpání</t>
  </si>
  <si>
    <r>
      <t xml:space="preserve">Prostředky ze zahraničí </t>
    </r>
    <r>
      <rPr>
        <sz val="10"/>
        <color indexed="8"/>
        <rFont val="Calibri"/>
        <family val="2"/>
      </rPr>
      <t>(získané přímo VVŠ)</t>
    </r>
  </si>
  <si>
    <t>j=f+i</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</si>
  <si>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</si>
  <si>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</si>
  <si>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</si>
  <si>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 xml:space="preserve">poskytnuté </t>
    </r>
    <r>
      <rPr>
        <sz val="8"/>
        <color indexed="8"/>
        <rFont val="Calibri"/>
        <family val="2"/>
      </rPr>
      <t>(3)</t>
    </r>
  </si>
  <si>
    <r>
      <t xml:space="preserve">použité </t>
    </r>
    <r>
      <rPr>
        <sz val="8"/>
        <color indexed="8"/>
        <rFont val="Calibri"/>
        <family val="2"/>
      </rPr>
      <t>(4)</t>
    </r>
  </si>
  <si>
    <r>
      <t>VaV z národních zdrojů</t>
    </r>
    <r>
      <rPr>
        <sz val="8"/>
        <rFont val="Calibri"/>
        <family val="2"/>
      </rPr>
      <t xml:space="preserve"> (2)</t>
    </r>
  </si>
  <si>
    <r>
      <t xml:space="preserve">Počet pracovníků </t>
    </r>
    <r>
      <rPr>
        <sz val="8"/>
        <rFont val="Calibri"/>
        <family val="2"/>
      </rPr>
      <t>(3)</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</si>
  <si>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</si>
  <si>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</si>
  <si>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</si>
  <si>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</si>
  <si>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t xml:space="preserve">  C  e  l  k  e  m</t>
    </r>
    <r>
      <rPr>
        <sz val="11"/>
        <rFont val="Calibri"/>
        <family val="2"/>
      </rPr>
      <t xml:space="preserve"> </t>
    </r>
    <r>
      <rPr>
        <sz val="8"/>
        <rFont val="Calibri"/>
        <family val="2"/>
      </rPr>
      <t xml:space="preserve"> (5)</t>
    </r>
  </si>
  <si>
    <t>Tabulka 1   Rozvaha (bilance)</t>
  </si>
  <si>
    <t>Tabulka 7   Příjmy z poplatků a úhrad za další činnosti poskytované veřejnou vysokou školou</t>
  </si>
  <si>
    <t>Tabulka 10.a   Neinvestiční náklady a výnosy - oblast stravování</t>
  </si>
  <si>
    <t>Tabulka 10.b   Neinvestiční náklady a výnosy - oblast ubytování</t>
  </si>
  <si>
    <r>
      <rPr>
        <sz val="8"/>
        <rFont val="Calibri"/>
        <family val="2"/>
      </rPr>
      <t xml:space="preserve">(5)  </t>
    </r>
    <r>
      <rPr>
        <sz val="10"/>
        <rFont val="Calibri"/>
        <family val="2"/>
      </rPr>
      <t>Součtová hodnota této tabulky se musí rovnat údaji uvedeném v tabulce 5, ř.10.</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</si>
  <si>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t>
    </r>
    <r>
      <rPr>
        <u val="single"/>
        <sz val="10"/>
        <color indexed="8"/>
        <rFont val="Calibri"/>
        <family val="2"/>
      </rPr>
      <t>v částech označených VaV</t>
    </r>
    <r>
      <rPr>
        <sz val="10"/>
        <color indexed="8"/>
        <rFont val="Calibri"/>
        <family val="2"/>
      </rPr>
      <t xml:space="preserve"> = Tab. 5, ř.6; za dotace ostatních kapitol státního rozpočtu = Tab. 5, ř.16; za územní rozpočty = Tab. 5, ř.23. Součtový údaj za MŠMT</t>
    </r>
    <r>
      <rPr>
        <u val="single"/>
        <sz val="10"/>
        <color indexed="8"/>
        <rFont val="Calibri"/>
        <family val="2"/>
      </rPr>
      <t xml:space="preserve"> v částech neoznačených VaV</t>
    </r>
    <r>
      <rPr>
        <sz val="10"/>
        <color indexed="8"/>
        <rFont val="Calibri"/>
        <family val="2"/>
      </rPr>
      <t xml:space="preserve"> = Tab. 5, ř.5; za dotace ostatních kapitol státního rozpočtu = Tab. 5, ř.15; za územní rozpočty = Tab. 5, ř.22.
Tabulka je tříděna podle poskytovatele, dále podle operačního programu, prioritní osy, oblasti podpory (nejpodrobnější údaj bude na úrovni oblasti podpory, není třeba vyplňovat tabulku na úroveň projektů). VŠ uvede ty programy, ve kterých získává finanční prostředky (tzn. včetně IPN). Za každého poskytovatele VŠ vždy uvede součtový údaj. </t>
    </r>
  </si>
  <si>
    <t>Součet počátečních stavů fondů k 1. 1. roku (pole a1) se rovná  údaji z řádku 0089 sl. 1 tab. 1 - Rozvaha</t>
  </si>
  <si>
    <t>Součet koncových stavů fondů k 31. 12. roku (pole e1) se rovná  údaji z řádku 0089 sl. 2 tab. 1 - Rozvaha</t>
  </si>
  <si>
    <r>
      <t xml:space="preserve">účet / součet </t>
    </r>
    <r>
      <rPr>
        <sz val="8"/>
        <rFont val="Calibri"/>
        <family val="2"/>
      </rPr>
      <t>(2)</t>
    </r>
  </si>
  <si>
    <r>
      <t>řádek</t>
    </r>
    <r>
      <rPr>
        <sz val="9"/>
        <rFont val="Calibri"/>
        <family val="2"/>
      </rPr>
      <t xml:space="preserve"> </t>
    </r>
    <r>
      <rPr>
        <sz val="8"/>
        <rFont val="Calibri"/>
        <family val="2"/>
      </rPr>
      <t>(3)</t>
    </r>
  </si>
  <si>
    <t xml:space="preserve">       dotace spojené s programy reprodukce majetku</t>
  </si>
  <si>
    <t xml:space="preserve">       příspěvek</t>
  </si>
  <si>
    <t xml:space="preserve">       ostatní dotace</t>
  </si>
  <si>
    <r>
      <t xml:space="preserve"> v tom: </t>
    </r>
    <r>
      <rPr>
        <b/>
        <sz val="10"/>
        <rFont val="Calibri"/>
        <family val="2"/>
      </rPr>
      <t xml:space="preserve">1. prostředky plynoucí přes (z) veřejné rozpočty ČR   </t>
    </r>
    <r>
      <rPr>
        <b/>
        <sz val="8"/>
        <rFont val="Calibri"/>
        <family val="2"/>
      </rPr>
      <t>(ř.3+ř.13+ř.20)</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</si>
  <si>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</si>
  <si>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</si>
  <si>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t>j=e-f</t>
  </si>
  <si>
    <r>
      <t>Ostatní použité neveřejné zdroje celkem</t>
    </r>
    <r>
      <rPr>
        <sz val="8"/>
        <color indexed="8"/>
        <rFont val="Calibri"/>
        <family val="2"/>
      </rPr>
      <t xml:space="preserve"> (4)</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</si>
  <si>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</si>
  <si>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t>d=a+b+c</t>
  </si>
  <si>
    <r>
      <t xml:space="preserve">od zaměst-  nanců </t>
    </r>
    <r>
      <rPr>
        <sz val="8"/>
        <rFont val="Calibri"/>
        <family val="2"/>
      </rPr>
      <t>(2)</t>
    </r>
  </si>
  <si>
    <r>
      <t xml:space="preserve">ostatní </t>
    </r>
    <r>
      <rPr>
        <sz val="8"/>
        <rFont val="Calibri"/>
        <family val="2"/>
      </rPr>
      <t>(3)</t>
    </r>
  </si>
  <si>
    <r>
      <rPr>
        <sz val="8"/>
        <rFont val="Calibri"/>
        <family val="2"/>
      </rPr>
      <t>(1)</t>
    </r>
    <r>
      <rPr>
        <sz val="10"/>
        <rFont val="Calibri"/>
        <family val="2"/>
      </rPr>
      <t xml:space="preserve"> Jedná se o poplatky definované v odst. 3 a 4 - § 58 zákona č. 111/1998 Sb.</t>
    </r>
  </si>
  <si>
    <t>(4) Jedná se o činnosti související se studiem jiné než podle § 58 zák.111/1998 Sb.</t>
  </si>
  <si>
    <t xml:space="preserve">          Příspěvek</t>
  </si>
  <si>
    <t xml:space="preserve">          Dotace</t>
  </si>
  <si>
    <t xml:space="preserve">     Institucionální podpora (IP)</t>
  </si>
  <si>
    <t>Tabulka 6  Přehled vybraných výnosů</t>
  </si>
  <si>
    <t>Výnosy za rok (1)</t>
  </si>
  <si>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</si>
  <si>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r>
      <rPr>
        <sz val="8"/>
        <color indexed="8"/>
        <rFont val="Calibri"/>
        <family val="2"/>
      </rPr>
      <t>(7)</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</si>
  <si>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rPr>
        <sz val="8"/>
        <rFont val="Calibri"/>
        <family val="2"/>
      </rPr>
      <t>(1)</t>
    </r>
    <r>
      <rPr>
        <sz val="10"/>
        <rFont val="Calibri"/>
        <family val="2"/>
      </rPr>
      <t xml:space="preserve"> Údaje budou vyplněny v souladu s účetní evidencí vysoké školy.</t>
    </r>
  </si>
  <si>
    <t xml:space="preserve">     Ministerstvo zemědělství</t>
  </si>
  <si>
    <t xml:space="preserve">          Ministerstvo zemědělství</t>
  </si>
  <si>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Počet pracovníků ve sl.1 je odvozený od mzdových prostředků hrazených z kapitoly 333-MŠMT; ve sl. 4 je odvozený od mzdových prostředků hrazených z ostatních zdrojů rozpočtu VŠ.</t>
    </r>
  </si>
  <si>
    <t>Dům zahraniční spolupráce</t>
  </si>
  <si>
    <r>
      <t xml:space="preserve">         </t>
    </r>
    <r>
      <rPr>
        <i/>
        <sz val="10"/>
        <color indexed="8"/>
        <rFont val="Calibri"/>
        <family val="2"/>
      </rPr>
      <t>v tom: Rámcové programy</t>
    </r>
  </si>
  <si>
    <t xml:space="preserve">                      Mobilita výzkumných pracovníků  </t>
  </si>
  <si>
    <t xml:space="preserve">                                EUPRO II (LE)</t>
  </si>
  <si>
    <t xml:space="preserve">                                INGO  II (LG)                                  </t>
  </si>
  <si>
    <t xml:space="preserve">                                NÁVRAT (LK)                               </t>
  </si>
  <si>
    <t xml:space="preserve">                     v tom: COST(LD)</t>
  </si>
  <si>
    <t xml:space="preserve">     Ministerstva</t>
  </si>
  <si>
    <t>3.4  Podpora infrastruktury pro výuku spojenou s VaV</t>
  </si>
  <si>
    <t>VaV (2)</t>
  </si>
  <si>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t>
    </r>
  </si>
  <si>
    <r>
      <rPr>
        <sz val="8"/>
        <color indexed="8"/>
        <rFont val="Calibri"/>
        <family val="2"/>
      </rPr>
      <t>(6)</t>
    </r>
    <r>
      <rPr>
        <sz val="10"/>
        <color indexed="8"/>
        <rFont val="Calibri"/>
        <family val="2"/>
      </rPr>
      <t xml:space="preserve"> Uvedou se prostředky, které byly převedeny k řešení projektů/aktivit ostatním spoluřešitelům externím -mimo UK.</t>
    </r>
  </si>
  <si>
    <r>
      <rPr>
        <sz val="8"/>
        <color indexed="8"/>
        <rFont val="Calibri"/>
        <family val="2"/>
      </rPr>
      <t>(5)</t>
    </r>
    <r>
      <rPr>
        <sz val="10"/>
        <color indexed="8"/>
        <rFont val="Calibri"/>
        <family val="2"/>
      </rPr>
      <t xml:space="preserve"> Uvedou se prostředky, které byly převedeny k řešení projektů/aktivit ostatním spoluřešitelům externím mimo UK.</t>
    </r>
  </si>
  <si>
    <t xml:space="preserve">Identifikační číslo EDS </t>
  </si>
  <si>
    <t>PO 2 - Podpora vstupu na trh práce</t>
  </si>
  <si>
    <t>Tabulka 9  Stipendia</t>
  </si>
  <si>
    <t>Tabulka 5.a   Financování vzdělávací a vědecké, výzkumné, vývojové a inovační, umělecké a další tvůrčí činnosti</t>
  </si>
  <si>
    <t>Tabulka 5.b   Financování výzkumu a vývoje</t>
  </si>
  <si>
    <t>Tabulka 5.c  Financování programů reprodukce majetku</t>
  </si>
  <si>
    <t>Tabulka 5.d   Financování programů strukturálních fondů</t>
  </si>
  <si>
    <t>vystavení opisu dokladu o studiu</t>
  </si>
  <si>
    <t>připojení soukromého zařízení k počítačové síti univerzity a služby s tím související</t>
  </si>
  <si>
    <t>vystavení duplikátu pro přístup do počítačových sítí (např. vstupní počítačové heslo) a duplikátu prostředku pro vstup do objektu (např. čipová karta) tam, kde nelze využívat průkaz studenta</t>
  </si>
  <si>
    <t>vystavení opisu dokladu vyhotoveného z archiválií</t>
  </si>
  <si>
    <t>(5) V přehledu nejsou z logiky věci uvedeny úhrady za tisk a kopírování, za rešeršní a obdobné služby v knihovnách a za úkony spojené s překročením knihovního řádu. Tyto úhrady jsou vybírány pouze na základě kalkulace (viz Opatření rektora č. 53/2015). Dále z logiky věci nejsou uvedeny poplatky za ISIC, poplatky za duplikáty zaměstnaneckých průkazů, poplatky za ITIC, ALIVE apod.</t>
  </si>
  <si>
    <t>osobní náklady</t>
  </si>
  <si>
    <t>udržení nebo zlepšení zdravotního stavu zaměstnanců</t>
  </si>
  <si>
    <t>příspěvek na částečné krytí úplaty za předškolní vzdělávání v MŠ</t>
  </si>
  <si>
    <t>ped. prac. VVI</t>
  </si>
  <si>
    <t>ak. prac.</t>
  </si>
  <si>
    <t>věd. prac.</t>
  </si>
  <si>
    <t>tis. Kč</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</si>
  <si>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</si>
  <si>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</si>
  <si>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t>ostatní:</t>
  </si>
  <si>
    <t xml:space="preserve">     Ministerstvo práce a sociálních věcí</t>
  </si>
  <si>
    <t xml:space="preserve">     Ministerstvo financí</t>
  </si>
  <si>
    <t xml:space="preserve">    Obce a městské části</t>
  </si>
  <si>
    <t xml:space="preserve">     Kraje a MHMP</t>
  </si>
  <si>
    <t xml:space="preserve">     Evropská unie mimo evropské fondy</t>
  </si>
  <si>
    <t xml:space="preserve">     Zahraničí ostatní mimo EU</t>
  </si>
  <si>
    <t xml:space="preserve">                     Visegradská skupina + Japonsko - rozvoj spolupráce</t>
  </si>
  <si>
    <t xml:space="preserve">                               ERC (LL)</t>
  </si>
  <si>
    <t xml:space="preserve">                              Národní program udržitelnosti (LO)</t>
  </si>
  <si>
    <t xml:space="preserve">                              Informace - základ výzkumu (LR)</t>
  </si>
  <si>
    <t xml:space="preserve">          Ministerstvo práce a sociálních věcí</t>
  </si>
  <si>
    <t xml:space="preserve">          Ministerstvo financí</t>
  </si>
  <si>
    <t xml:space="preserve">     Grantové agentury</t>
  </si>
  <si>
    <t xml:space="preserve">          GAČR</t>
  </si>
  <si>
    <t xml:space="preserve">          TAČR</t>
  </si>
  <si>
    <t xml:space="preserve">          AZV - MZ</t>
  </si>
  <si>
    <t>Evropská unie mimo evropské fondy</t>
  </si>
  <si>
    <t>Zahraničí ostatní mimo EU</t>
  </si>
  <si>
    <r>
      <t>z toho (6) zajištěno spoluřešit.</t>
    </r>
    <r>
      <rPr>
        <sz val="8"/>
        <color indexed="8"/>
        <rFont val="Calibri"/>
        <family val="2"/>
      </rPr>
      <t xml:space="preserve"> </t>
    </r>
  </si>
  <si>
    <t xml:space="preserve">     OP PK -Operační program Praha konkurenceschopnost</t>
  </si>
  <si>
    <t>PO 3 - Inovace a podnikání</t>
  </si>
  <si>
    <t>3.1 Rozvoj inovačního prostředí a partnerství mezi základnou VaV a praxí</t>
  </si>
  <si>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</si>
  <si>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r>
      <rPr>
        <sz val="8"/>
        <color indexed="8"/>
        <rFont val="Calibri"/>
        <family val="2"/>
      </rPr>
      <t>(4)</t>
    </r>
    <r>
      <rPr>
        <sz val="10"/>
        <color indexed="8"/>
        <rFont val="Calibri"/>
        <family val="2"/>
      </rPr>
      <t xml:space="preserve"> Uvedou se prostředky použité v daném roce na přípravu a realizaci projektů v souladu s Rozhodnutím.</t>
    </r>
  </si>
  <si>
    <t>z toho (1)</t>
  </si>
  <si>
    <t>Příspěvek / dotace MŠMT
(včetně GAUK, SVV, PRVOUK, UNCE)</t>
  </si>
  <si>
    <t>Příspěvek</t>
  </si>
  <si>
    <t>GAUK</t>
  </si>
  <si>
    <t>SVV</t>
  </si>
  <si>
    <t>PRVOUK</t>
  </si>
  <si>
    <t>UNCE</t>
  </si>
  <si>
    <t>Jiná dotace</t>
  </si>
  <si>
    <t>Projekty mimo EU</t>
  </si>
  <si>
    <r>
      <rPr>
        <sz val="8"/>
        <rFont val="Calibri"/>
        <family val="2"/>
      </rPr>
      <t>(1)</t>
    </r>
    <r>
      <rPr>
        <sz val="10"/>
        <rFont val="Calibri"/>
        <family val="2"/>
      </rPr>
      <t xml:space="preserve"> V případě potřeby rozšířit počet řádků.</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</si>
  <si>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</si>
  <si>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</si>
  <si>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t xml:space="preserve">Koleje a ostatní ubytovací zařízení provozované VVŠ </t>
    </r>
    <r>
      <rPr>
        <sz val="8"/>
        <rFont val="Calibri"/>
        <family val="2"/>
      </rPr>
      <t>(1)</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</si>
  <si>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"g" a pod tabulkou stručně upřesní, o co se jedná.</t>
    </r>
  </si>
  <si>
    <t>kontrola shody aktiv a pasiv</t>
  </si>
  <si>
    <t xml:space="preserve">     Podpora de minimis: ostatní*</t>
  </si>
  <si>
    <t>* dle registru</t>
  </si>
  <si>
    <t>3.2 Podpora nabídky dalšího vzdělávání</t>
  </si>
  <si>
    <t>Studijní programy a s nimi spojená tvůrčí činnost</t>
  </si>
  <si>
    <t>Prostředky ze zahraničí (získané přímo VVŠ)</t>
  </si>
  <si>
    <r>
      <t xml:space="preserve">Tabulka 5   Veřejné zdroje financování VVŠ: prostředky poskytnuté a prostředky použité </t>
    </r>
    <r>
      <rPr>
        <sz val="14"/>
        <rFont val="Calibri"/>
        <family val="2"/>
      </rPr>
      <t>(1)</t>
    </r>
  </si>
  <si>
    <r>
      <t xml:space="preserve">Tabulka 10   Neinvestiční náklady a výnosy - Koleje a menzy </t>
    </r>
    <r>
      <rPr>
        <sz val="16"/>
        <rFont val="Calibri"/>
        <family val="2"/>
      </rPr>
      <t>(KaM)</t>
    </r>
  </si>
  <si>
    <r>
      <rPr>
        <sz val="8"/>
        <color indexed="8"/>
        <rFont val="Calibri"/>
        <family val="2"/>
      </rPr>
      <t>(2)</t>
    </r>
    <r>
      <rPr>
        <sz val="10"/>
        <color indexed="8"/>
        <rFont val="Calibri"/>
        <family val="2"/>
      </rPr>
      <t xml:space="preserve"> Poskytnuto: jedná se o fin.prostředky,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</si>
  <si>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zahr.veřejných zdrojů.</t>
    </r>
  </si>
  <si>
    <t>Poznámky:</t>
  </si>
  <si>
    <r>
      <t>z toho zdroje EU v %</t>
    </r>
    <r>
      <rPr>
        <sz val="8"/>
        <color indexed="8"/>
        <rFont val="Calibri"/>
        <family val="2"/>
      </rPr>
      <t xml:space="preserve"> </t>
    </r>
    <r>
      <rPr>
        <sz val="10"/>
        <color indexed="8"/>
        <rFont val="Calibri"/>
        <family val="2"/>
      </rPr>
      <t>(5)</t>
    </r>
  </si>
  <si>
    <t>Nevyčerp. z poskyt.veř. pr. v roce (7)</t>
  </si>
  <si>
    <t>Vratka nevyčerp. prostř. (8)</t>
  </si>
  <si>
    <t>Ostatní použ.nev. zdr. celk. (9)</t>
  </si>
  <si>
    <r>
      <rPr>
        <sz val="8"/>
        <color indexed="8"/>
        <rFont val="Calibri"/>
        <family val="2"/>
      </rPr>
      <t>(4)</t>
    </r>
    <r>
      <rPr>
        <sz val="10"/>
        <color indexed="8"/>
        <rFont val="Calibri"/>
        <family val="2"/>
      </rPr>
      <t xml:space="preserve"> Jedná se o pracovníky VŠ, kteří jsou vnitřním předpisem VŠ zařazeni mezi akademické pracovníky. Zároveň platí, že se v rámci svého úvazku věnují pedagogické nebo vědecké činnosti; není možné mezi akademické pracovníky zařadit vědecké pracovníky, kteří na VŠ pouze vědecky pracují a nevyučují. Vědečtí, výzkumní a vývojoví pracovníci podílející se na pedag.činnosti budou započteni do vyznačených kategorií akad.pracovníků.
Pokud VŠ v rámci svých vnitřních předpisů eviduje i jiné kategorie akademických pracovníků, doplní řádek "ostatní" a v komentáři blíže vysvětlí, o jaké pracovníky se jedná. Výčet v jednotlivých kategoriách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v tabulce 7.1.</t>
    </r>
  </si>
  <si>
    <r>
      <rPr>
        <sz val="8"/>
        <color indexed="8"/>
        <rFont val="Calibri"/>
        <family val="2"/>
      </rPr>
      <t>(6)</t>
    </r>
    <r>
      <rPr>
        <sz val="10"/>
        <color indexed="8"/>
        <rFont val="Calibri"/>
        <family val="2"/>
      </rPr>
      <t xml:space="preserve"> Úvazky pracovníků, v nichž se zaměstnanci VŠ nevěnují pedag.ani vědecké činnosti; jde zejména o technicko-hospodářské pracovníky, provozní a obchodně provozní pracovníky, zdravotní a ostatní pracovníky, atp.</t>
    </r>
  </si>
  <si>
    <r>
      <rPr>
        <u val="single"/>
        <sz val="10"/>
        <rFont val="Calibri"/>
        <family val="2"/>
      </rPr>
      <t>ostatní příjmy:</t>
    </r>
    <r>
      <rPr>
        <sz val="10"/>
        <rFont val="Calibri"/>
        <family val="2"/>
      </rPr>
      <t xml:space="preserve"> vratky půjček poskytnutých fakultám na předinancování projektů OP VaVpI</t>
    </r>
  </si>
  <si>
    <r>
      <rPr>
        <u val="single"/>
        <sz val="10"/>
        <rFont val="Calibri"/>
        <family val="2"/>
      </rPr>
      <t>ostatní užití:</t>
    </r>
    <r>
      <rPr>
        <sz val="10"/>
        <rFont val="Calibri"/>
        <family val="2"/>
      </rPr>
      <t xml:space="preserve"> čerpání půjček fakultami (předfinancování projektů OP VaVpI) a čerpání prostředků převedených ze zůstatku příspěvku minulých let na dofinancování projektu MEPHARED</t>
    </r>
  </si>
  <si>
    <t>Tabulka 11   Fondy celkem</t>
  </si>
  <si>
    <r>
      <t>Tab. 8.a:    Pracovníci a mzdové prostředky</t>
    </r>
    <r>
      <rPr>
        <b/>
        <sz val="12"/>
        <rFont val="Calibri"/>
        <family val="2"/>
      </rPr>
      <t xml:space="preserve"> </t>
    </r>
    <r>
      <rPr>
        <sz val="12"/>
        <rFont val="Calibri"/>
        <family val="2"/>
      </rPr>
      <t>(dle zdroje financování mzdy a OON) (1)</t>
    </r>
  </si>
  <si>
    <r>
      <t>Tab. 8.b:    Pracovníci a mzdové prostředky</t>
    </r>
    <r>
      <rPr>
        <b/>
        <sz val="12"/>
        <rFont val="Calibri"/>
        <family val="2"/>
      </rPr>
      <t xml:space="preserve"> </t>
    </r>
    <r>
      <rPr>
        <sz val="12"/>
        <rFont val="Calibri"/>
        <family val="2"/>
      </rPr>
      <t>(bez OON)</t>
    </r>
  </si>
  <si>
    <t>Druh podpory/název programu (1)</t>
  </si>
  <si>
    <r>
      <t xml:space="preserve">Druh podpory
</t>
    </r>
    <r>
      <rPr>
        <sz val="10"/>
        <color indexed="8"/>
        <rFont val="Calibri"/>
        <family val="2"/>
      </rPr>
      <t>(dotační položky a ukazatele) (1)</t>
    </r>
  </si>
  <si>
    <t>Operační program/prioritní osa/oblast podpory  (1)</t>
  </si>
  <si>
    <t>Vládní</t>
  </si>
  <si>
    <t>Ostatní (sport, repre)</t>
  </si>
  <si>
    <t>ERASMUS</t>
  </si>
  <si>
    <t>Vládní stipendia</t>
  </si>
  <si>
    <t xml:space="preserve">     I. Spotřebované nákupy a nakupované služby</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</si>
  <si>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</si>
  <si>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</si>
  <si>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</si>
  <si>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</si>
  <si>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</si>
  <si>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</si>
  <si>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</si>
  <si>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</si>
  <si>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 xml:space="preserve">            7.Změna stavu zásob vlastní činnosti</t>
  </si>
  <si>
    <t>ř.2 až 7</t>
  </si>
  <si>
    <t>ř.9 až 11</t>
  </si>
  <si>
    <t xml:space="preserve">            8.Aktivace materiálu, zboží a vnitroorganizačních služeb</t>
  </si>
  <si>
    <t xml:space="preserve">            9.Aktivace dlouhodobého majetku</t>
  </si>
  <si>
    <t xml:space="preserve">     III.Osobní náklady</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</si>
  <si>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</si>
  <si>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</si>
  <si>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</si>
  <si>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</si>
  <si>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</si>
  <si>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ř.13 až 17</t>
  </si>
  <si>
    <t xml:space="preserve">    IV.Daně a poplatky</t>
  </si>
  <si>
    <t xml:space="preserve">            15.Daně a poplatky</t>
  </si>
  <si>
    <t>531,532,538</t>
  </si>
  <si>
    <t>ř.19</t>
  </si>
  <si>
    <t xml:space="preserve">    V.Ostatní náklady</t>
  </si>
  <si>
    <t xml:space="preserve">            16.Smluvní pokuty, úroky z prodlení, ostatní pokuty a penále</t>
  </si>
  <si>
    <t xml:space="preserve">            17.Odpis nedobytné pohledávky</t>
  </si>
  <si>
    <t xml:space="preserve">            18.Nákladové úroky</t>
  </si>
  <si>
    <t xml:space="preserve">            19.Kurzové ztráty</t>
  </si>
  <si>
    <t xml:space="preserve">            20.Dary</t>
  </si>
  <si>
    <t xml:space="preserve">            21.Manka a škody</t>
  </si>
  <si>
    <t xml:space="preserve">            22.Jiné ostatní náklady</t>
  </si>
  <si>
    <t xml:space="preserve">     VI.Odpisy, prodaný majetek, tvorba a použití rezerv a opravných položek</t>
  </si>
  <si>
    <t>ř.29 až 33</t>
  </si>
  <si>
    <t xml:space="preserve">            23.Odpisy dlouhodobého majetku</t>
  </si>
  <si>
    <t xml:space="preserve">            24.Prodaný dlouhodobý majetek</t>
  </si>
  <si>
    <t xml:space="preserve">            25.Prodané cenné papíry a podíly</t>
  </si>
  <si>
    <t xml:space="preserve">            26.Prodaný materiál</t>
  </si>
  <si>
    <t xml:space="preserve">     VII.Poskytnuté příspěvky</t>
  </si>
  <si>
    <t>ř.35</t>
  </si>
  <si>
    <t xml:space="preserve">            27.Tvorba a použití rezerv a opravných položek</t>
  </si>
  <si>
    <t xml:space="preserve">            28.Poskytnuté čl.příspěvky a příspěvky zúčtované mezi org.složkami</t>
  </si>
  <si>
    <t xml:space="preserve">            29.Daň z příjmů</t>
  </si>
  <si>
    <t>ř.37</t>
  </si>
  <si>
    <t>ř.1+8+12+18+20+28+34+36</t>
  </si>
  <si>
    <t>140</t>
  </si>
  <si>
    <t xml:space="preserve">           Vnitroorganizační náklady</t>
  </si>
  <si>
    <t>ř.140</t>
  </si>
  <si>
    <t xml:space="preserve">      IX.Vnitroorganizační náklady celkem</t>
  </si>
  <si>
    <t>ř. 38+139</t>
  </si>
  <si>
    <t>141</t>
  </si>
  <si>
    <t>ř.21 až 27</t>
  </si>
  <si>
    <t xml:space="preserve">        I.Provozní dotace</t>
  </si>
  <si>
    <t xml:space="preserve">             1.Provozní dotace</t>
  </si>
  <si>
    <t>ř.42 až 44</t>
  </si>
  <si>
    <t>ř.40</t>
  </si>
  <si>
    <t xml:space="preserve">             2.Přijaté příspěvky zúčtované mezi organizačními složkami</t>
  </si>
  <si>
    <t xml:space="preserve">             3.Přijaté příspěvky (dary)</t>
  </si>
  <si>
    <t xml:space="preserve">             4.Přijaté členské příspěvky</t>
  </si>
  <si>
    <t xml:space="preserve">        II.Přijaté příspěvky</t>
  </si>
  <si>
    <t xml:space="preserve">        III.Tržby za vlastní výkony a za zboží</t>
  </si>
  <si>
    <t>601,602,604</t>
  </si>
  <si>
    <t xml:space="preserve">        IV.Ostatní výnosy</t>
  </si>
  <si>
    <t>ř.47 až 52</t>
  </si>
  <si>
    <t xml:space="preserve">             5.Smluvní pokuty, úroky z prodlení, ostatní pokuty a penále</t>
  </si>
  <si>
    <t xml:space="preserve">             6.Platby za odepsané pohledávky</t>
  </si>
  <si>
    <t xml:space="preserve">             7.Výnosové úroky</t>
  </si>
  <si>
    <t xml:space="preserve">             8.Kurzové zisky</t>
  </si>
  <si>
    <t xml:space="preserve">             9.Zúčtování fondů</t>
  </si>
  <si>
    <t xml:space="preserve">             10.Jiné ostatní výnosy</t>
  </si>
  <si>
    <t>ř.54 až 58</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</si>
  <si>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</si>
  <si>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</si>
  <si>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</si>
  <si>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</si>
  <si>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</si>
  <si>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ř.39+41+45+46+53</t>
  </si>
  <si>
    <t>161</t>
  </si>
  <si>
    <t xml:space="preserve">         VI.Vnitroorganizační výnosy celkem</t>
  </si>
  <si>
    <t>162</t>
  </si>
  <si>
    <t>163</t>
  </si>
  <si>
    <t xml:space="preserve">             Dotace spoluřešení vnitro</t>
  </si>
  <si>
    <t>ř.59+161</t>
  </si>
  <si>
    <t>164</t>
  </si>
  <si>
    <t>ř.162+163</t>
  </si>
  <si>
    <t>E. Výsledek hospodaření vnitro</t>
  </si>
  <si>
    <t>ř.161-139</t>
  </si>
  <si>
    <t>165</t>
  </si>
  <si>
    <t>ř.59-38+36</t>
  </si>
  <si>
    <t>ř.59-38</t>
  </si>
  <si>
    <t>ř.60/1+60/2</t>
  </si>
  <si>
    <t>ř.61/1+61/2</t>
  </si>
  <si>
    <t xml:space="preserve">         V.Tržby z prodeje majetku</t>
  </si>
  <si>
    <t>561 až 564</t>
  </si>
  <si>
    <t xml:space="preserve">                    4.Hmotné movité věci a jejich soubory</t>
  </si>
  <si>
    <t xml:space="preserve">                    6.Dospělá zvířata a jejich skupiny</t>
  </si>
  <si>
    <t xml:space="preserve">                    1.Podíly - ovládaná nebo ovládající osoba</t>
  </si>
  <si>
    <t xml:space="preserve">                    2.Podíly - podstatný vliv</t>
  </si>
  <si>
    <t>ř.22 až 27</t>
  </si>
  <si>
    <t xml:space="preserve">                    6.Mladá a ostatní zvířata a jejich skupiny</t>
  </si>
  <si>
    <t xml:space="preserve">                     1.Peněžní prostředky v pokladně</t>
  </si>
  <si>
    <t xml:space="preserve">                     3.Peněžní prostředky na účtech</t>
  </si>
  <si>
    <t xml:space="preserve">                     7.Peníze na cestě</t>
  </si>
  <si>
    <t xml:space="preserve">                     1.Dlouhodobé úvěry</t>
  </si>
  <si>
    <t xml:space="preserve">                    18.Krátkodobé úvěry</t>
  </si>
  <si>
    <r>
      <rPr>
        <sz val="8"/>
        <rFont val="Calibri"/>
        <family val="2"/>
      </rPr>
      <t>(2)</t>
    </r>
    <r>
      <rPr>
        <sz val="10"/>
        <rFont val="Calibri"/>
        <family val="2"/>
      </rPr>
      <t xml:space="preserve"> Uvedou se finanční prostředky ve výši převedených finančních prostředků na účet u ČNB k 31. 12. 2016</t>
    </r>
  </si>
  <si>
    <r>
      <rPr>
        <sz val="8"/>
        <rFont val="Calibri"/>
        <family val="2"/>
      </rPr>
      <t>(1)</t>
    </r>
    <r>
      <rPr>
        <sz val="10"/>
        <rFont val="Calibri"/>
        <family val="2"/>
      </rPr>
      <t xml:space="preserve"> Uvedou se prostředky, které škola v roce 2016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</si>
  <si>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t xml:space="preserve">                                KONTAKT II (LH)</t>
  </si>
  <si>
    <r>
      <t xml:space="preserve">Rozvaha (bilance) </t>
    </r>
    <r>
      <rPr>
        <sz val="8"/>
        <rFont val="Calibri"/>
        <family val="2"/>
      </rPr>
      <t>(1)</t>
    </r>
  </si>
  <si>
    <r>
      <t>Jednotlivé položky se vykazují v tis. Kč (</t>
    </r>
    <r>
      <rPr>
        <sz val="10"/>
        <rFont val="Calibri"/>
        <family val="2"/>
      </rPr>
      <t>§4, odst.3</t>
    </r>
    <r>
      <rPr>
        <b/>
        <sz val="10"/>
        <rFont val="Calibri"/>
        <family val="2"/>
      </rPr>
      <t>)</t>
    </r>
  </si>
  <si>
    <t>ř.2+10+21+28</t>
  </si>
  <si>
    <t>069+043</t>
  </si>
  <si>
    <t>ř.29 až 39</t>
  </si>
  <si>
    <t>ř.41+51+71+79</t>
  </si>
  <si>
    <t>ř.42 až 50</t>
  </si>
  <si>
    <t>119+111</t>
  </si>
  <si>
    <t>139+131</t>
  </si>
  <si>
    <t>ř.52 až70</t>
  </si>
  <si>
    <t>311+386</t>
  </si>
  <si>
    <t>ř.72 až 78</t>
  </si>
  <si>
    <t>22x</t>
  </si>
  <si>
    <t>256+259</t>
  </si>
  <si>
    <t>261</t>
  </si>
  <si>
    <t>ř.80 až 81</t>
  </si>
  <si>
    <t>0080</t>
  </si>
  <si>
    <t>ř. 1+40</t>
  </si>
  <si>
    <t>ř.84+88</t>
  </si>
  <si>
    <t>ř.85 až 87</t>
  </si>
  <si>
    <t>91x</t>
  </si>
  <si>
    <t>ř.93+95+103+127</t>
  </si>
  <si>
    <t>ř.94</t>
  </si>
  <si>
    <t>ř.96 až 102</t>
  </si>
  <si>
    <t>ř.104 až 126</t>
  </si>
  <si>
    <t>321+387</t>
  </si>
  <si>
    <t>ř.128 až 129</t>
  </si>
  <si>
    <t>ř.83+92</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</si>
  <si>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</si>
  <si>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(2)</t>
    </r>
    <r>
      <rPr>
        <sz val="10"/>
        <rFont val="Calibri"/>
        <family val="2"/>
      </rPr>
      <t xml:space="preserve"> Vyhláškou je dáno pouze označení a členění textů; čísla příslušných účtů jsou doplněna pro lepší orientaci ve výkazu.</t>
    </r>
  </si>
  <si>
    <r>
      <rPr>
        <b/>
        <sz val="16"/>
        <rFont val="Calibri"/>
        <family val="2"/>
      </rPr>
      <t>Tabulka 2.a  Výkaz zisku a ztráty - vysoká škola</t>
    </r>
    <r>
      <rPr>
        <b/>
        <sz val="14"/>
        <rFont val="Calibri"/>
        <family val="2"/>
      </rPr>
      <t xml:space="preserve"> </t>
    </r>
    <r>
      <rPr>
        <sz val="12"/>
        <rFont val="Calibri"/>
        <family val="2"/>
      </rPr>
      <t>(bez stravovací a ubytovací činnosti)</t>
    </r>
  </si>
  <si>
    <t>Tabulka 2.b   Výkaz zisku a ztráty - stravovací a ubytovací činnost</t>
  </si>
  <si>
    <t>930</t>
  </si>
  <si>
    <t>ř.89 až 91,137</t>
  </si>
  <si>
    <t xml:space="preserve">                   14.Pohledávky za společníky sdruženými ve společnosti</t>
  </si>
  <si>
    <t xml:space="preserve">                    15..Závazky ke společníkům sdruženým ve společnosti</t>
  </si>
  <si>
    <t>check</t>
  </si>
  <si>
    <t>Celkem tab.2
= HČ + DČ</t>
  </si>
  <si>
    <t>Celkem tab.2a
= HČ + DČ</t>
  </si>
  <si>
    <t>Celkem tab.2b
= HČ + DČ</t>
  </si>
  <si>
    <t xml:space="preserve">     OP VVV - Výzkum, vývoj a vzdělávání</t>
  </si>
  <si>
    <t>PO 1 - Posilování kapacit pro kvalitní výzkum</t>
  </si>
  <si>
    <t>PO 2 - Rozvoj VŠ a lidských zdrojů pro VaV</t>
  </si>
  <si>
    <t>PO 3 - Rovný přístup ke kvalitnímu … vzdělávání</t>
  </si>
  <si>
    <t xml:space="preserve">                      Norské fondy (Česko-Norský výzk. progr. CZ09)</t>
  </si>
  <si>
    <t xml:space="preserve">                     Česko-bavorská spolupráce</t>
  </si>
  <si>
    <t xml:space="preserve">                     Česko-Izrael 2016-18</t>
  </si>
  <si>
    <t>Institucinální  plány</t>
  </si>
  <si>
    <t>Rozvojové programy - centralizované rozvojové projekty</t>
  </si>
  <si>
    <t xml:space="preserve">     Úřad vlády ČR</t>
  </si>
  <si>
    <t>HV po zdanění vč. vnitro</t>
  </si>
  <si>
    <t>HČ</t>
  </si>
  <si>
    <t>DČ</t>
  </si>
  <si>
    <r>
      <rPr>
        <sz val="8"/>
        <rFont val="Calibri"/>
        <family val="2"/>
      </rPr>
      <t>(2)</t>
    </r>
    <r>
      <rPr>
        <sz val="10"/>
        <rFont val="Calibri"/>
        <family val="2"/>
      </rPr>
      <t xml:space="preserve"> VŠ uvede celkovou částku, kterou vyplatila na stipendiích - odděleně pro studenty a pro ostatní účastníky vzdělávání.</t>
    </r>
  </si>
  <si>
    <t>Kontrola na tab. 10</t>
  </si>
  <si>
    <t>Tabulka 3   Hospodářský výsledek (HV) - výsledek hospodaření</t>
  </si>
  <si>
    <t>(1) Členění se uvádí podle § 22 odst.1 a) zákona č.111/1998 Sb. Počet řádků rozšířit dle potřeby.</t>
  </si>
  <si>
    <t>(2) Uvádí se údaje po zdanění.</t>
  </si>
  <si>
    <t>Kontrola na tab. 2</t>
  </si>
  <si>
    <r>
      <t xml:space="preserve">     Výsledek hospodaření po zdanění</t>
    </r>
    <r>
      <rPr>
        <sz val="10"/>
        <rFont val="Calibri"/>
        <family val="2"/>
      </rPr>
      <t xml:space="preserve"> s vnitropodnikem</t>
    </r>
  </si>
  <si>
    <r>
      <t xml:space="preserve">     Výsledek hospodaření po zdanění</t>
    </r>
    <r>
      <rPr>
        <sz val="10"/>
        <rFont val="Calibri"/>
        <family val="2"/>
      </rPr>
      <t xml:space="preserve"> bez vnitropodniku</t>
    </r>
  </si>
  <si>
    <r>
      <t xml:space="preserve">     Výsledek hospodaření před zdaněním</t>
    </r>
    <r>
      <rPr>
        <b/>
        <sz val="10"/>
        <rFont val="Calibri"/>
        <family val="2"/>
      </rPr>
      <t xml:space="preserve"> </t>
    </r>
    <r>
      <rPr>
        <sz val="10"/>
        <rFont val="Calibri"/>
        <family val="2"/>
      </rPr>
      <t>bez vnitropodniku</t>
    </r>
  </si>
  <si>
    <r>
      <t xml:space="preserve">     Výsledek hospodaření před zdaněním </t>
    </r>
    <r>
      <rPr>
        <sz val="10"/>
        <rFont val="Calibri"/>
        <family val="2"/>
      </rPr>
      <t>bez vnitropodniku</t>
    </r>
  </si>
  <si>
    <t>166</t>
  </si>
  <si>
    <t>167</t>
  </si>
  <si>
    <t xml:space="preserve">     Výsledek hospodaření vnitro</t>
  </si>
  <si>
    <t>ř.165/1+2</t>
  </si>
  <si>
    <t>0063+166</t>
  </si>
  <si>
    <t xml:space="preserve">    I. Nevýsledkové účty</t>
  </si>
  <si>
    <t xml:space="preserve">          1. Vnitřní zúčtování</t>
  </si>
  <si>
    <t xml:space="preserve">          2. Papírové výnosy</t>
  </si>
  <si>
    <t xml:space="preserve">    II. Výsledkové účty</t>
  </si>
  <si>
    <t xml:space="preserve">          1. Účet vnitroorganizačního výsledku hospodaření</t>
  </si>
  <si>
    <t xml:space="preserve">          2. Výsledek vnitroorganizačního hospodaření ve schvalovacím řízení</t>
  </si>
  <si>
    <t>0131</t>
  </si>
  <si>
    <t>0132</t>
  </si>
  <si>
    <t>0133</t>
  </si>
  <si>
    <t>0134</t>
  </si>
  <si>
    <t>0135</t>
  </si>
  <si>
    <t>0136</t>
  </si>
  <si>
    <t>0137</t>
  </si>
  <si>
    <t>395</t>
  </si>
  <si>
    <t>902</t>
  </si>
  <si>
    <t>7*, 8* + 692</t>
  </si>
  <si>
    <t>ř. 136+137</t>
  </si>
  <si>
    <t>ř. 132+135</t>
  </si>
  <si>
    <t>ř. 133+134</t>
  </si>
  <si>
    <t>Účty nevstupující do RO</t>
  </si>
  <si>
    <t>Pedagogická fakulta UK</t>
  </si>
  <si>
    <t>IPC RUK studenti se spec.potřebami</t>
  </si>
  <si>
    <t>(1) ostatní inv.užití - software, inventář</t>
  </si>
  <si>
    <t>(1) neinvestiční - opravy a údržba HIM</t>
  </si>
  <si>
    <t>(1) ostatní příjmy - převod z FRIM RUK</t>
  </si>
  <si>
    <t>3.1. Omezování a prevence předčas.ukončování škol.docházky</t>
  </si>
</sst>
</file>

<file path=xl/styles.xml><?xml version="1.0" encoding="utf-8"?>
<styleSheet xmlns="http://schemas.openxmlformats.org/spreadsheetml/2006/main">
  <numFmts count="3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 numFmtId="176" formatCode="#,##0.0"/>
    <numFmt numFmtId="177" formatCode="#,##0.0_ ;[Red]\-#,##0.0\ "/>
    <numFmt numFmtId="178" formatCode="#,##0.00_ ;[Red]\-#,##0.00\ "/>
    <numFmt numFmtId="179" formatCode="#,##0.000_ ;[Red]\-#,##0.000\ "/>
    <numFmt numFmtId="180" formatCode="0.000000"/>
    <numFmt numFmtId="181" formatCode="0.00000"/>
    <numFmt numFmtId="182" formatCode="0.0000"/>
    <numFmt numFmtId="183" formatCode="0.0"/>
    <numFmt numFmtId="184" formatCode="#,##0.0000"/>
    <numFmt numFmtId="185" formatCode="#,##0.00000"/>
    <numFmt numFmtId="186" formatCode="#,##0.000000"/>
    <numFmt numFmtId="187" formatCode="0.0%"/>
    <numFmt numFmtId="188" formatCode="0.000%"/>
    <numFmt numFmtId="189" formatCode="0.0000000"/>
    <numFmt numFmtId="190" formatCode="0.00000000"/>
    <numFmt numFmtId="191" formatCode="0.0000000000"/>
  </numFmts>
  <fonts count="98">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u val="single"/>
      <sz val="10"/>
      <color indexed="8"/>
      <name val="Calibri"/>
      <family val="2"/>
    </font>
    <font>
      <sz val="11"/>
      <color indexed="10"/>
      <name val="Calibri"/>
      <family val="2"/>
    </font>
    <font>
      <sz val="10"/>
      <color indexed="12"/>
      <name val="Calibri"/>
      <family val="2"/>
    </font>
    <font>
      <sz val="12"/>
      <name val="Calibri"/>
      <family val="2"/>
    </font>
    <font>
      <sz val="12"/>
      <color indexed="8"/>
      <name val="Calibri"/>
      <family val="2"/>
    </font>
    <font>
      <sz val="10"/>
      <color indexed="30"/>
      <name val="Calibri"/>
      <family val="2"/>
    </font>
    <font>
      <sz val="10"/>
      <color indexed="48"/>
      <name val="Calibri"/>
      <family val="2"/>
    </font>
    <font>
      <i/>
      <sz val="11"/>
      <color indexed="8"/>
      <name val="Calibri"/>
      <family val="2"/>
    </font>
    <font>
      <b/>
      <i/>
      <sz val="10"/>
      <color indexed="8"/>
      <name val="Calibri"/>
      <family val="2"/>
    </font>
    <font>
      <vertAlign val="superscript"/>
      <sz val="10"/>
      <color indexed="8"/>
      <name val="Calibri"/>
      <family val="2"/>
    </font>
    <font>
      <sz val="8"/>
      <name val="Tahoma"/>
      <family val="2"/>
    </font>
    <font>
      <b/>
      <sz val="8"/>
      <name val="Tahoma"/>
      <family val="2"/>
    </font>
    <font>
      <b/>
      <sz val="10"/>
      <color indexed="48"/>
      <name val="Calibri"/>
      <family val="2"/>
    </font>
    <font>
      <i/>
      <sz val="10"/>
      <color indexed="23"/>
      <name val="Calibri"/>
      <family val="2"/>
    </font>
    <font>
      <i/>
      <sz val="10"/>
      <color indexed="22"/>
      <name val="Calibri"/>
      <family val="2"/>
    </font>
    <font>
      <b/>
      <sz val="10"/>
      <color indexed="30"/>
      <name val="Calibri"/>
      <family val="2"/>
    </font>
    <font>
      <sz val="11"/>
      <color indexed="55"/>
      <name val="Calibri"/>
      <family val="2"/>
    </font>
    <font>
      <sz val="10"/>
      <name val="Tahoma"/>
      <family val="2"/>
    </font>
    <font>
      <b/>
      <sz val="10"/>
      <name val="Tahoma"/>
      <family val="2"/>
    </font>
    <font>
      <sz val="9"/>
      <name val="Tahoma"/>
      <family val="2"/>
    </font>
    <font>
      <b/>
      <sz val="9"/>
      <name val="Tahoma"/>
      <family val="2"/>
    </font>
    <font>
      <sz val="14"/>
      <name val="Calibri"/>
      <family val="2"/>
    </font>
    <font>
      <b/>
      <sz val="14"/>
      <name val="Calibri"/>
      <family val="2"/>
    </font>
    <font>
      <b/>
      <sz val="16"/>
      <name val="Calibri"/>
      <family val="2"/>
    </font>
    <font>
      <sz val="16"/>
      <name val="Calibri"/>
      <family val="2"/>
    </font>
    <font>
      <b/>
      <sz val="18"/>
      <name val="Calibri"/>
      <family val="2"/>
    </font>
    <font>
      <b/>
      <sz val="16"/>
      <color indexed="8"/>
      <name val="Calibri"/>
      <family val="2"/>
    </font>
    <font>
      <sz val="14"/>
      <color indexed="8"/>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Calibri"/>
      <family val="2"/>
    </font>
    <font>
      <sz val="10"/>
      <color indexed="55"/>
      <name val="Calibri"/>
      <family val="2"/>
    </font>
    <font>
      <b/>
      <sz val="10"/>
      <color indexed="55"/>
      <name val="Calibri"/>
      <family val="2"/>
    </font>
    <font>
      <i/>
      <sz val="10"/>
      <color indexed="55"/>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tint="-0.3499799966812134"/>
      <name val="Calibri"/>
      <family val="2"/>
    </font>
    <font>
      <sz val="10"/>
      <color rgb="FFFF0000"/>
      <name val="Calibri"/>
      <family val="2"/>
    </font>
    <font>
      <b/>
      <sz val="10"/>
      <color rgb="FFFF0000"/>
      <name val="Calibri"/>
      <family val="2"/>
    </font>
    <font>
      <sz val="10"/>
      <color theme="1"/>
      <name val="Calibri"/>
      <family val="2"/>
    </font>
    <font>
      <i/>
      <sz val="10"/>
      <color theme="1"/>
      <name val="Calibri"/>
      <family val="2"/>
    </font>
    <font>
      <sz val="10"/>
      <color theme="0" tint="-0.24997000396251678"/>
      <name val="Calibri"/>
      <family val="2"/>
    </font>
    <font>
      <b/>
      <sz val="10"/>
      <color theme="0" tint="-0.24997000396251678"/>
      <name val="Calibri"/>
      <family val="2"/>
    </font>
    <font>
      <i/>
      <sz val="10"/>
      <color theme="0" tint="-0.2499700039625167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theme="0" tint="-0.24997000396251678"/>
        <bgColor indexed="64"/>
      </patternFill>
    </fill>
    <fill>
      <patternFill patternType="solid">
        <fgColor theme="0"/>
        <bgColor indexed="64"/>
      </patternFill>
    </fill>
    <fill>
      <patternFill patternType="solid">
        <fgColor rgb="FFEAEAEA"/>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04997999966144562"/>
        <bgColor indexed="64"/>
      </patternFill>
    </fill>
  </fills>
  <borders count="17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medium"/>
      <top style="medium"/>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style="thin">
        <color indexed="55"/>
      </left>
      <right style="medium"/>
      <top style="thin">
        <color indexed="55"/>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medium"/>
      <bottom style="thin"/>
    </border>
    <border>
      <left>
        <color indexed="63"/>
      </left>
      <right style="medium"/>
      <top style="thin"/>
      <bottom>
        <color indexed="63"/>
      </bottom>
    </border>
    <border>
      <left style="thin"/>
      <right style="medium"/>
      <top>
        <color indexed="63"/>
      </top>
      <bottom>
        <color indexed="63"/>
      </bottom>
    </border>
    <border>
      <left>
        <color indexed="63"/>
      </left>
      <right style="medium"/>
      <top style="medium"/>
      <bottom style="medium"/>
    </border>
    <border>
      <left style="medium"/>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color indexed="55"/>
      </bottom>
    </border>
    <border>
      <left>
        <color indexed="63"/>
      </left>
      <right style="thin"/>
      <top style="medium"/>
      <bottom>
        <color indexed="63"/>
      </bottom>
    </border>
    <border>
      <left>
        <color indexed="63"/>
      </left>
      <right style="thin"/>
      <top>
        <color indexed="63"/>
      </top>
      <bottom style="thin">
        <color indexed="55"/>
      </botto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medium"/>
      <top>
        <color indexed="63"/>
      </top>
      <bottom>
        <color indexed="63"/>
      </bottom>
    </border>
    <border>
      <left/>
      <right/>
      <top style="thin"/>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style="thin"/>
      <top style="medium"/>
      <bottom style="thin"/>
    </border>
    <border>
      <left style="medium"/>
      <right style="thin"/>
      <top style="thin"/>
      <bottom>
        <color indexed="63"/>
      </bottom>
    </border>
    <border>
      <left style="thin"/>
      <right>
        <color indexed="63"/>
      </right>
      <top style="medium"/>
      <bottom style="medium"/>
    </border>
    <border>
      <left>
        <color indexed="63"/>
      </left>
      <right style="thin"/>
      <top style="medium"/>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medium"/>
    </border>
    <border>
      <left style="thin"/>
      <right>
        <color indexed="63"/>
      </right>
      <top>
        <color indexed="63"/>
      </top>
      <bottom style="thin"/>
    </border>
    <border>
      <left style="medium"/>
      <right style="medium"/>
      <top style="thin"/>
      <bottom>
        <color indexed="63"/>
      </bottom>
    </border>
    <border>
      <left style="medium"/>
      <right style="medium"/>
      <top style="medium"/>
      <bottom style="medium"/>
    </border>
    <border>
      <left style="medium"/>
      <right style="medium"/>
      <top>
        <color indexed="63"/>
      </top>
      <bottom style="thin"/>
    </border>
    <border>
      <left>
        <color indexed="63"/>
      </left>
      <right style="thin"/>
      <top style="thin"/>
      <bottom style="medium"/>
    </border>
    <border>
      <left style="thin"/>
      <right>
        <color indexed="63"/>
      </right>
      <top style="thin"/>
      <bottom>
        <color indexed="63"/>
      </bottom>
    </border>
    <border>
      <left style="medium"/>
      <right style="medium"/>
      <top>
        <color indexed="63"/>
      </top>
      <bottom style="medium"/>
    </border>
    <border>
      <left>
        <color indexed="63"/>
      </left>
      <right>
        <color indexed="63"/>
      </right>
      <top style="medium"/>
      <bottom style="thin"/>
    </border>
    <border>
      <left style="medium"/>
      <right style="thin"/>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medium"/>
      <right style="medium"/>
      <top style="thin"/>
      <bottom style="hair"/>
    </border>
    <border>
      <left style="medium"/>
      <right style="medium"/>
      <top style="hair"/>
      <bottom style="hair"/>
    </border>
    <border>
      <left style="medium"/>
      <right style="thin"/>
      <top style="hair"/>
      <bottom>
        <color indexed="63"/>
      </bottom>
    </border>
    <border>
      <left style="thin"/>
      <right style="medium"/>
      <top style="hair"/>
      <bottom style="hair"/>
    </border>
    <border>
      <left style="medium"/>
      <right style="thin"/>
      <top>
        <color indexed="63"/>
      </top>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thin"/>
    </border>
    <border>
      <left style="medium"/>
      <right style="medium"/>
      <top>
        <color indexed="63"/>
      </top>
      <bottom>
        <color indexed="63"/>
      </bottom>
    </border>
    <border>
      <left style="thin"/>
      <right style="hair"/>
      <top style="thin"/>
      <bottom style="thin"/>
    </border>
    <border>
      <left>
        <color indexed="63"/>
      </left>
      <right>
        <color indexed="63"/>
      </right>
      <top>
        <color indexed="63"/>
      </top>
      <bottom style="thin"/>
    </border>
    <border>
      <left style="hair"/>
      <right style="hair"/>
      <top style="thin"/>
      <bottom>
        <color indexed="63"/>
      </bottom>
    </border>
    <border>
      <left style="medium"/>
      <right/>
      <top style="medium"/>
      <bottom style="thin">
        <color indexed="55"/>
      </bottom>
    </border>
    <border>
      <left style="thin"/>
      <right/>
      <top style="medium"/>
      <bottom style="thin">
        <color indexed="55"/>
      </bottom>
    </border>
    <border>
      <left style="thin"/>
      <right style="medium"/>
      <top style="medium"/>
      <bottom style="thin">
        <color indexed="55"/>
      </bottom>
    </border>
    <border>
      <left style="medium"/>
      <right/>
      <top style="thin">
        <color indexed="22"/>
      </top>
      <bottom style="thin">
        <color indexed="22"/>
      </bottom>
    </border>
    <border>
      <left style="medium"/>
      <right/>
      <top style="thin">
        <color indexed="55"/>
      </top>
      <bottom style="thin">
        <color indexed="55"/>
      </bottom>
    </border>
    <border>
      <left/>
      <right/>
      <top style="thin">
        <color indexed="22"/>
      </top>
      <bottom style="thin">
        <color indexed="22"/>
      </bottom>
    </border>
    <border>
      <left/>
      <right style="medium"/>
      <top style="thin">
        <color indexed="22"/>
      </top>
      <bottom style="thin">
        <color indexed="22"/>
      </bottom>
    </border>
    <border>
      <left style="thin"/>
      <right/>
      <top style="thin">
        <color indexed="55"/>
      </top>
      <bottom style="thin">
        <color indexed="55"/>
      </bottom>
    </border>
    <border>
      <left style="thin"/>
      <right style="medium"/>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thin"/>
      <right/>
      <top style="thin">
        <color indexed="55"/>
      </top>
      <bottom style="medium"/>
    </border>
    <border>
      <left style="thin"/>
      <right style="medium"/>
      <top style="thin">
        <color indexed="55"/>
      </top>
      <bottom style="medium"/>
    </border>
    <border>
      <left style="medium"/>
      <right/>
      <top/>
      <bottom style="thin">
        <color indexed="55"/>
      </bottom>
    </border>
    <border>
      <left>
        <color indexed="63"/>
      </left>
      <right style="thin"/>
      <top style="thin"/>
      <bottom style="hair"/>
    </border>
    <border>
      <left style="thin"/>
      <right style="thin"/>
      <top style="thin"/>
      <bottom style="hair"/>
    </border>
    <border>
      <left style="thin"/>
      <right style="thin"/>
      <top style="hair"/>
      <bottom style="hair"/>
    </border>
    <border>
      <left>
        <color indexed="63"/>
      </left>
      <right style="thin"/>
      <top>
        <color indexed="63"/>
      </top>
      <bottom style="medium"/>
    </border>
    <border>
      <left style="medium"/>
      <right>
        <color indexed="63"/>
      </right>
      <top>
        <color indexed="63"/>
      </top>
      <bottom style="medium"/>
    </border>
    <border>
      <left>
        <color indexed="63"/>
      </left>
      <right style="hair"/>
      <top style="thin"/>
      <bottom style="thin"/>
    </border>
    <border>
      <left/>
      <right style="hair"/>
      <top style="medium"/>
      <bottom style="medium"/>
    </border>
    <border>
      <left>
        <color indexed="63"/>
      </left>
      <right style="medium"/>
      <top style="medium"/>
      <bottom>
        <color indexed="63"/>
      </bottom>
    </border>
    <border>
      <left>
        <color indexed="63"/>
      </left>
      <right style="medium"/>
      <top style="thin"/>
      <bottom style="medium"/>
    </border>
    <border>
      <left style="thin"/>
      <right style="hair"/>
      <top style="thin"/>
      <bottom>
        <color indexed="63"/>
      </bottom>
    </border>
    <border>
      <left style="medium"/>
      <right>
        <color indexed="63"/>
      </right>
      <top style="medium"/>
      <bottom>
        <color indexed="63"/>
      </bottom>
    </border>
    <border>
      <left>
        <color indexed="63"/>
      </left>
      <right style="thin"/>
      <top style="medium"/>
      <bottom style="thin"/>
    </border>
    <border>
      <left>
        <color indexed="63"/>
      </left>
      <right style="thin"/>
      <top>
        <color indexed="63"/>
      </top>
      <bottom>
        <color indexed="63"/>
      </bottom>
    </border>
    <border diagonalUp="1">
      <left style="thin"/>
      <right style="medium"/>
      <top style="thin"/>
      <bottom style="medium"/>
      <diagonal style="thin"/>
    </border>
    <border diagonalUp="1">
      <left style="thin"/>
      <right style="medium"/>
      <top style="thin"/>
      <bottom style="thin"/>
      <diagonal style="thin"/>
    </border>
    <border diagonalUp="1">
      <left style="thin"/>
      <right style="medium"/>
      <top style="thin"/>
      <bottom style="hair"/>
      <diagonal style="thin"/>
    </border>
    <border diagonalUp="1">
      <left style="thin"/>
      <right style="medium"/>
      <top>
        <color indexed="63"/>
      </top>
      <bottom style="thin"/>
      <diagonal style="thin"/>
    </border>
    <border diagonalUp="1">
      <left style="thin"/>
      <right style="medium"/>
      <top style="thin"/>
      <bottom>
        <color indexed="63"/>
      </bottom>
      <diagonal style="thin"/>
    </border>
    <border diagonalUp="1">
      <left style="thin"/>
      <right style="medium"/>
      <top style="hair"/>
      <bottom style="hair"/>
      <diagonal style="thin"/>
    </border>
    <border diagonalUp="1">
      <left style="thin"/>
      <right style="medium"/>
      <top>
        <color indexed="63"/>
      </top>
      <bottom style="medium"/>
      <diagonal style="thin"/>
    </border>
    <border diagonalUp="1">
      <left style="thin"/>
      <right style="medium"/>
      <top style="medium"/>
      <bottom style="thin"/>
      <diagonal style="thin"/>
    </border>
    <border diagonalUp="1">
      <left style="thin"/>
      <right style="medium"/>
      <top style="medium"/>
      <bottom style="medium"/>
      <diagonal style="thin"/>
    </border>
    <border>
      <left style="medium"/>
      <right>
        <color indexed="63"/>
      </right>
      <top style="medium"/>
      <bottom style="hair"/>
    </border>
    <border>
      <left style="medium"/>
      <right style="thin"/>
      <top style="medium"/>
      <bottom style="hair"/>
    </border>
    <border>
      <left style="thin"/>
      <right style="thin"/>
      <top style="medium"/>
      <bottom style="hair"/>
    </border>
    <border>
      <left style="thin"/>
      <right style="thin"/>
      <top style="hair"/>
      <bottom style="thin"/>
    </border>
    <border>
      <left style="thin"/>
      <right style="thin"/>
      <top>
        <color indexed="63"/>
      </top>
      <bottom style="hair"/>
    </border>
    <border>
      <left>
        <color indexed="63"/>
      </left>
      <right style="medium"/>
      <top>
        <color indexed="63"/>
      </top>
      <bottom style="hair"/>
    </border>
    <border>
      <left style="thin"/>
      <right style="thin"/>
      <top style="hair"/>
      <bottom>
        <color indexed="63"/>
      </bottom>
    </border>
    <border>
      <left>
        <color indexed="63"/>
      </left>
      <right style="medium"/>
      <top style="hair"/>
      <bottom style="hair"/>
    </border>
    <border>
      <left style="thin"/>
      <right style="thin"/>
      <top style="hair"/>
      <bottom style="medium"/>
    </border>
    <border>
      <left>
        <color indexed="63"/>
      </left>
      <right style="medium"/>
      <top style="hair"/>
      <bottom style="medium"/>
    </border>
    <border>
      <left style="hair"/>
      <right>
        <color indexed="63"/>
      </right>
      <top style="thin"/>
      <bottom style="thin"/>
    </border>
    <border>
      <left>
        <color indexed="63"/>
      </left>
      <right>
        <color indexed="63"/>
      </right>
      <top>
        <color indexed="63"/>
      </top>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style="mediu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style="medium"/>
      <right/>
      <top/>
      <bottom style="thin">
        <color indexed="22"/>
      </bottom>
    </border>
    <border>
      <left/>
      <right/>
      <top/>
      <bottom style="thin">
        <color indexed="22"/>
      </bottom>
    </border>
    <border>
      <left/>
      <right style="medium"/>
      <top/>
      <bottom style="thin">
        <color indexed="22"/>
      </bottom>
    </border>
    <border>
      <left style="thin"/>
      <right>
        <color indexed="63"/>
      </right>
      <top style="medium"/>
      <bottom>
        <color indexed="63"/>
      </bottom>
    </border>
    <border>
      <left>
        <color indexed="63"/>
      </left>
      <right style="hair"/>
      <top style="medium"/>
      <bottom style="thin"/>
    </border>
    <border>
      <left style="hair"/>
      <right style="hair"/>
      <top style="medium"/>
      <bottom>
        <color indexed="63"/>
      </bottom>
    </border>
    <border>
      <left style="hair"/>
      <right style="hair"/>
      <top>
        <color indexed="63"/>
      </top>
      <bottom style="thin"/>
    </border>
    <border>
      <left>
        <color indexed="63"/>
      </left>
      <right style="hair"/>
      <top style="medium"/>
      <bottom>
        <color indexed="63"/>
      </bottom>
    </border>
    <border>
      <left>
        <color indexed="63"/>
      </left>
      <right style="hair"/>
      <top>
        <color indexed="63"/>
      </top>
      <bottom style="thin"/>
    </border>
    <border>
      <left>
        <color indexed="63"/>
      </left>
      <right>
        <color indexed="63"/>
      </right>
      <top style="thin"/>
      <bottom style="medium"/>
    </border>
    <border>
      <left style="medium"/>
      <right>
        <color indexed="63"/>
      </right>
      <top>
        <color indexed="63"/>
      </top>
      <bottom style="thin"/>
    </border>
    <border>
      <left style="medium"/>
      <right style="medium"/>
      <top style="medium"/>
      <bottom>
        <color indexed="63"/>
      </bottom>
    </border>
    <border>
      <left style="medium"/>
      <right>
        <color indexed="63"/>
      </right>
      <top style="thin"/>
      <bottom>
        <color indexed="63"/>
      </bottom>
    </border>
    <border>
      <left style="medium"/>
      <right>
        <color indexed="63"/>
      </right>
      <top style="hair"/>
      <bottom>
        <color indexed="63"/>
      </bottom>
    </border>
    <border>
      <left style="medium"/>
      <right>
        <color indexed="63"/>
      </right>
      <top style="thin"/>
      <bottom style="hair"/>
    </border>
    <border>
      <left>
        <color indexed="63"/>
      </left>
      <right style="medium"/>
      <top style="thin"/>
      <bottom style="hair"/>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74" fillId="0" borderId="0" applyNumberFormat="0" applyFill="0" applyBorder="0" applyAlignment="0" applyProtection="0"/>
    <xf numFmtId="0" fontId="75" fillId="20" borderId="0" applyNumberFormat="0" applyBorder="0" applyAlignment="0" applyProtection="0"/>
    <xf numFmtId="0" fontId="76"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2"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4" fillId="0" borderId="0">
      <alignment/>
      <protection/>
    </xf>
    <xf numFmtId="0" fontId="2" fillId="0" borderId="0">
      <alignment/>
      <protection/>
    </xf>
    <xf numFmtId="0" fontId="4" fillId="0" borderId="0">
      <alignment/>
      <protection/>
    </xf>
    <xf numFmtId="0" fontId="3" fillId="0" borderId="0">
      <alignment/>
      <protection/>
    </xf>
    <xf numFmtId="0" fontId="2" fillId="0" borderId="0">
      <alignment/>
      <protection/>
    </xf>
    <xf numFmtId="0" fontId="82" fillId="0" borderId="0" applyNumberFormat="0" applyFill="0" applyBorder="0" applyAlignment="0" applyProtection="0"/>
    <xf numFmtId="0" fontId="1" fillId="23" borderId="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83" fillId="0" borderId="7" applyNumberFormat="0" applyFill="0" applyAlignment="0" applyProtection="0"/>
    <xf numFmtId="0" fontId="84" fillId="24" borderId="0" applyNumberFormat="0" applyBorder="0" applyAlignment="0" applyProtection="0"/>
    <xf numFmtId="0" fontId="85" fillId="0" borderId="0" applyNumberFormat="0" applyFill="0" applyBorder="0" applyAlignment="0" applyProtection="0"/>
    <xf numFmtId="0" fontId="86" fillId="25" borderId="8" applyNumberFormat="0" applyAlignment="0" applyProtection="0"/>
    <xf numFmtId="0" fontId="87" fillId="26" borderId="8" applyNumberFormat="0" applyAlignment="0" applyProtection="0"/>
    <xf numFmtId="0" fontId="88" fillId="26" borderId="9" applyNumberFormat="0" applyAlignment="0" applyProtection="0"/>
    <xf numFmtId="0" fontId="89" fillId="0" borderId="0" applyNumberFormat="0" applyFill="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cellStyleXfs>
  <cellXfs count="1614">
    <xf numFmtId="0" fontId="0" fillId="0" borderId="0" xfId="0" applyFont="1" applyAlignment="1">
      <alignment/>
    </xf>
    <xf numFmtId="0" fontId="4" fillId="0" borderId="0" xfId="51" applyAlignment="1">
      <alignment vertical="center"/>
      <protection/>
    </xf>
    <xf numFmtId="0" fontId="5" fillId="0" borderId="0" xfId="51" applyFont="1" applyAlignment="1" applyProtection="1">
      <alignment vertical="center"/>
      <protection locked="0"/>
    </xf>
    <xf numFmtId="0" fontId="5" fillId="0" borderId="0" xfId="51" applyFont="1" applyAlignment="1">
      <alignment vertical="center"/>
      <protection/>
    </xf>
    <xf numFmtId="0" fontId="5" fillId="0" borderId="0" xfId="51" applyFont="1" applyAlignment="1">
      <alignment horizontal="center" vertical="center"/>
      <protection/>
    </xf>
    <xf numFmtId="49" fontId="5" fillId="0" borderId="0" xfId="51" applyNumberFormat="1" applyFont="1" applyAlignment="1" applyProtection="1">
      <alignment vertical="center"/>
      <protection locked="0"/>
    </xf>
    <xf numFmtId="49" fontId="5" fillId="0" borderId="0" xfId="51" applyNumberFormat="1" applyFont="1" applyAlignment="1">
      <alignment vertical="center"/>
      <protection/>
    </xf>
    <xf numFmtId="0" fontId="6" fillId="0" borderId="0" xfId="51" applyFont="1" applyAlignment="1" applyProtection="1">
      <alignment vertical="center"/>
      <protection locked="0"/>
    </xf>
    <xf numFmtId="0" fontId="6" fillId="0" borderId="0" xfId="51" applyFont="1" applyAlignment="1">
      <alignment vertical="center"/>
      <protection/>
    </xf>
    <xf numFmtId="0" fontId="6" fillId="0" borderId="0" xfId="51" applyFont="1" applyAlignment="1" applyProtection="1">
      <alignment vertical="center"/>
      <protection locked="0"/>
    </xf>
    <xf numFmtId="0" fontId="6" fillId="0" borderId="0" xfId="51" applyFont="1" applyAlignment="1">
      <alignment vertical="center"/>
      <protection/>
    </xf>
    <xf numFmtId="0" fontId="6" fillId="0" borderId="0" xfId="51" applyFont="1" applyAlignment="1">
      <alignment horizontal="center" vertical="center"/>
      <protection/>
    </xf>
    <xf numFmtId="49" fontId="6" fillId="0" borderId="0" xfId="51" applyNumberFormat="1" applyFont="1" applyAlignment="1" applyProtection="1">
      <alignment vertical="center"/>
      <protection locked="0"/>
    </xf>
    <xf numFmtId="49" fontId="6" fillId="0" borderId="0" xfId="51" applyNumberFormat="1" applyFont="1" applyAlignment="1">
      <alignment vertical="center"/>
      <protection/>
    </xf>
    <xf numFmtId="0" fontId="7" fillId="0" borderId="0" xfId="51" applyFont="1" applyAlignment="1" applyProtection="1">
      <alignment vertical="center"/>
      <protection locked="0"/>
    </xf>
    <xf numFmtId="0" fontId="6" fillId="0" borderId="0" xfId="51" applyFont="1" applyAlignment="1" applyProtection="1">
      <alignment horizontal="right" vertical="center"/>
      <protection locked="0"/>
    </xf>
    <xf numFmtId="0" fontId="9" fillId="0" borderId="0" xfId="51" applyFont="1" applyAlignment="1" applyProtection="1">
      <alignment vertical="center"/>
      <protection locked="0"/>
    </xf>
    <xf numFmtId="0" fontId="9" fillId="0" borderId="0" xfId="51" applyFont="1" applyAlignment="1">
      <alignment vertical="center"/>
      <protection/>
    </xf>
    <xf numFmtId="0" fontId="6" fillId="0" borderId="0" xfId="51" applyFont="1" applyAlignment="1">
      <alignment horizontal="center" vertical="center"/>
      <protection/>
    </xf>
    <xf numFmtId="0" fontId="6" fillId="0" borderId="0" xfId="51" applyFont="1" applyBorder="1" applyAlignment="1" applyProtection="1">
      <alignment vertical="center" wrapText="1"/>
      <protection locked="0"/>
    </xf>
    <xf numFmtId="0" fontId="6" fillId="0" borderId="0" xfId="51" applyFont="1" applyBorder="1" applyAlignment="1" applyProtection="1">
      <alignment vertical="center"/>
      <protection locked="0"/>
    </xf>
    <xf numFmtId="0" fontId="6" fillId="0" borderId="0" xfId="52" applyFont="1" applyBorder="1" applyAlignment="1">
      <alignment vertical="center"/>
      <protection/>
    </xf>
    <xf numFmtId="49" fontId="6" fillId="0" borderId="0" xfId="52" applyNumberFormat="1" applyFont="1" applyBorder="1" applyAlignment="1">
      <alignment vertical="center"/>
      <protection/>
    </xf>
    <xf numFmtId="0" fontId="6" fillId="0" borderId="10" xfId="52" applyFont="1" applyBorder="1" applyAlignment="1">
      <alignment vertical="center" wrapText="1"/>
      <protection/>
    </xf>
    <xf numFmtId="0" fontId="6" fillId="0" borderId="0" xfId="52" applyFont="1" applyBorder="1" applyAlignment="1">
      <alignment vertical="center" wrapText="1"/>
      <protection/>
    </xf>
    <xf numFmtId="49" fontId="6" fillId="0" borderId="0" xfId="52" applyNumberFormat="1" applyFont="1" applyBorder="1" applyAlignment="1">
      <alignment vertical="center" wrapText="1"/>
      <protection/>
    </xf>
    <xf numFmtId="0" fontId="8" fillId="0" borderId="11" xfId="52" applyFont="1" applyFill="1" applyBorder="1" applyAlignment="1">
      <alignment horizontal="left" vertical="center"/>
      <protection/>
    </xf>
    <xf numFmtId="49" fontId="8" fillId="0" borderId="12" xfId="52" applyNumberFormat="1" applyFont="1" applyFill="1" applyBorder="1" applyAlignment="1">
      <alignment horizontal="center" vertical="center" wrapText="1"/>
      <protection/>
    </xf>
    <xf numFmtId="49" fontId="8" fillId="0" borderId="13" xfId="52" applyNumberFormat="1" applyFont="1" applyFill="1" applyBorder="1" applyAlignment="1">
      <alignment horizontal="center" vertical="center" wrapText="1"/>
      <protection/>
    </xf>
    <xf numFmtId="0" fontId="6" fillId="0" borderId="0" xfId="51" applyFont="1">
      <alignment/>
      <protection/>
    </xf>
    <xf numFmtId="0" fontId="8" fillId="0" borderId="0" xfId="51" applyFont="1">
      <alignment/>
      <protection/>
    </xf>
    <xf numFmtId="0" fontId="6" fillId="0" borderId="0" xfId="51" applyFont="1" applyProtection="1">
      <alignment/>
      <protection locked="0"/>
    </xf>
    <xf numFmtId="3" fontId="6" fillId="0" borderId="14" xfId="51" applyNumberFormat="1" applyFont="1" applyFill="1" applyBorder="1" applyAlignment="1" applyProtection="1">
      <alignment vertical="center" wrapText="1"/>
      <protection locked="0"/>
    </xf>
    <xf numFmtId="0" fontId="8" fillId="0" borderId="0" xfId="51" applyFont="1" applyAlignment="1">
      <alignment vertical="center"/>
      <protection/>
    </xf>
    <xf numFmtId="0" fontId="6" fillId="0" borderId="0" xfId="51" applyFont="1" applyBorder="1" applyAlignment="1" applyProtection="1">
      <alignment horizontal="justify" vertical="center" wrapText="1"/>
      <protection locked="0"/>
    </xf>
    <xf numFmtId="3" fontId="6" fillId="0" borderId="14" xfId="51" applyNumberFormat="1" applyFont="1" applyFill="1" applyBorder="1" applyAlignment="1" applyProtection="1">
      <alignment vertical="center"/>
      <protection locked="0"/>
    </xf>
    <xf numFmtId="0" fontId="6" fillId="0" borderId="0" xfId="51" applyFont="1" applyBorder="1" applyAlignment="1" applyProtection="1">
      <alignment horizontal="left" vertical="center" wrapText="1"/>
      <protection locked="0"/>
    </xf>
    <xf numFmtId="0" fontId="7" fillId="0" borderId="0" xfId="51" applyFont="1" applyBorder="1" applyAlignment="1" applyProtection="1">
      <alignment horizontal="justify" vertical="center"/>
      <protection locked="0"/>
    </xf>
    <xf numFmtId="0" fontId="6" fillId="0" borderId="0" xfId="51" applyFont="1" applyBorder="1" applyAlignment="1" applyProtection="1">
      <alignment horizontal="left" vertical="center"/>
      <protection locked="0"/>
    </xf>
    <xf numFmtId="0" fontId="6" fillId="0" borderId="0" xfId="51" applyFont="1" applyBorder="1" applyAlignment="1">
      <alignment vertical="center"/>
      <protection/>
    </xf>
    <xf numFmtId="0" fontId="6" fillId="0" borderId="0" xfId="51" applyFont="1" applyBorder="1" applyAlignment="1">
      <alignment horizontal="left" vertical="center"/>
      <protection/>
    </xf>
    <xf numFmtId="0" fontId="6" fillId="0" borderId="0" xfId="51" applyFont="1" applyAlignment="1">
      <alignment horizontal="left" vertical="center"/>
      <protection/>
    </xf>
    <xf numFmtId="4" fontId="6" fillId="0" borderId="0" xfId="51" applyNumberFormat="1" applyFont="1" applyAlignment="1" applyProtection="1">
      <alignment vertical="center"/>
      <protection locked="0"/>
    </xf>
    <xf numFmtId="4" fontId="6" fillId="0" borderId="0" xfId="51" applyNumberFormat="1" applyFont="1" applyAlignment="1">
      <alignment vertical="center"/>
      <protection/>
    </xf>
    <xf numFmtId="4" fontId="6" fillId="0" borderId="0" xfId="51" applyNumberFormat="1" applyFont="1" applyProtection="1">
      <alignment/>
      <protection locked="0"/>
    </xf>
    <xf numFmtId="4" fontId="6" fillId="0" borderId="0" xfId="51" applyNumberFormat="1" applyFont="1">
      <alignment/>
      <protection/>
    </xf>
    <xf numFmtId="0" fontId="6" fillId="0" borderId="0" xfId="51" applyFont="1" applyFill="1" applyBorder="1" applyProtection="1">
      <alignment/>
      <protection locked="0"/>
    </xf>
    <xf numFmtId="4" fontId="6" fillId="0" borderId="0" xfId="51" applyNumberFormat="1" applyFont="1" applyFill="1" applyBorder="1" applyProtection="1">
      <alignment/>
      <protection locked="0"/>
    </xf>
    <xf numFmtId="0" fontId="6" fillId="0" borderId="0" xfId="51" applyFont="1" applyProtection="1">
      <alignment/>
      <protection/>
    </xf>
    <xf numFmtId="4" fontId="6" fillId="0" borderId="0" xfId="51" applyNumberFormat="1" applyFont="1" applyProtection="1">
      <alignment/>
      <protection/>
    </xf>
    <xf numFmtId="0" fontId="12" fillId="0" borderId="0" xfId="51" applyFont="1" applyBorder="1" applyAlignment="1" applyProtection="1">
      <alignment vertical="top" wrapText="1"/>
      <protection/>
    </xf>
    <xf numFmtId="0" fontId="12" fillId="0" borderId="0" xfId="51" applyFont="1" applyBorder="1" applyAlignment="1" applyProtection="1">
      <alignment horizontal="right" vertical="top" wrapText="1"/>
      <protection/>
    </xf>
    <xf numFmtId="0" fontId="6" fillId="0" borderId="0" xfId="51" applyFont="1" applyFill="1" applyBorder="1" applyProtection="1">
      <alignment/>
      <protection/>
    </xf>
    <xf numFmtId="0" fontId="26" fillId="0" borderId="0" xfId="51" applyFont="1" applyFill="1" applyBorder="1" applyAlignment="1" applyProtection="1">
      <alignment vertical="top" wrapText="1"/>
      <protection/>
    </xf>
    <xf numFmtId="0" fontId="26" fillId="0" borderId="0" xfId="51" applyFont="1" applyFill="1" applyBorder="1" applyAlignment="1" applyProtection="1">
      <alignment horizontal="center" vertical="top" wrapText="1"/>
      <protection/>
    </xf>
    <xf numFmtId="0" fontId="26" fillId="0" borderId="0" xfId="51" applyFont="1" applyFill="1" applyBorder="1" applyAlignment="1" applyProtection="1">
      <alignment horizontal="justify" vertical="top" wrapText="1"/>
      <protection/>
    </xf>
    <xf numFmtId="4" fontId="6" fillId="0" borderId="0" xfId="51" applyNumberFormat="1" applyFont="1" applyFill="1" applyBorder="1" applyProtection="1">
      <alignment/>
      <protection/>
    </xf>
    <xf numFmtId="4" fontId="12" fillId="0" borderId="0" xfId="51" applyNumberFormat="1" applyFont="1" applyBorder="1" applyAlignment="1">
      <alignment horizontal="right" vertical="top" wrapText="1"/>
      <protection/>
    </xf>
    <xf numFmtId="0" fontId="19" fillId="0" borderId="0" xfId="52" applyFont="1" applyBorder="1" applyAlignment="1">
      <alignment vertical="center"/>
      <protection/>
    </xf>
    <xf numFmtId="49" fontId="8" fillId="0" borderId="0" xfId="52" applyNumberFormat="1" applyFont="1" applyBorder="1" applyAlignment="1">
      <alignment horizontal="center" vertical="center" wrapText="1"/>
      <protection/>
    </xf>
    <xf numFmtId="49" fontId="19" fillId="0" borderId="0" xfId="52" applyNumberFormat="1" applyFont="1" applyBorder="1" applyAlignment="1">
      <alignment horizontal="left" vertical="center"/>
      <protection/>
    </xf>
    <xf numFmtId="49" fontId="6" fillId="0" borderId="15" xfId="52" applyNumberFormat="1" applyFont="1" applyBorder="1" applyAlignment="1">
      <alignment horizontal="center" vertical="center"/>
      <protection/>
    </xf>
    <xf numFmtId="49" fontId="6" fillId="0" borderId="0" xfId="52" applyNumberFormat="1" applyFont="1" applyBorder="1" applyAlignment="1">
      <alignment horizontal="center" vertical="center"/>
      <protection/>
    </xf>
    <xf numFmtId="49" fontId="6" fillId="0" borderId="14" xfId="52" applyNumberFormat="1" applyFont="1" applyBorder="1" applyAlignment="1">
      <alignment horizontal="center" vertical="center"/>
      <protection/>
    </xf>
    <xf numFmtId="0" fontId="6" fillId="0" borderId="16" xfId="52" applyFont="1" applyBorder="1" applyAlignment="1">
      <alignment horizontal="center" vertical="center"/>
      <protection/>
    </xf>
    <xf numFmtId="0" fontId="8" fillId="0" borderId="10" xfId="52" applyFont="1" applyBorder="1" applyAlignment="1">
      <alignment vertical="center" wrapText="1"/>
      <protection/>
    </xf>
    <xf numFmtId="0" fontId="6" fillId="0" borderId="0" xfId="51" applyFont="1" applyFill="1" applyBorder="1" applyAlignment="1">
      <alignment vertical="center"/>
      <protection/>
    </xf>
    <xf numFmtId="0" fontId="0" fillId="0" borderId="0" xfId="0" applyAlignment="1">
      <alignment vertical="center"/>
    </xf>
    <xf numFmtId="0" fontId="12" fillId="0" borderId="0" xfId="0" applyFont="1" applyAlignment="1">
      <alignment vertical="center"/>
    </xf>
    <xf numFmtId="4" fontId="6" fillId="0" borderId="0" xfId="51" applyNumberFormat="1" applyFont="1" applyAlignment="1" applyProtection="1">
      <alignment horizontal="center" vertical="center"/>
      <protection locked="0"/>
    </xf>
    <xf numFmtId="4" fontId="6" fillId="0" borderId="0" xfId="51" applyNumberFormat="1" applyFont="1" applyFill="1" applyBorder="1" applyAlignment="1">
      <alignment vertical="center"/>
      <protection/>
    </xf>
    <xf numFmtId="0" fontId="8" fillId="0" borderId="17" xfId="52" applyFont="1" applyBorder="1" applyAlignment="1">
      <alignment vertical="center" wrapText="1"/>
      <protection/>
    </xf>
    <xf numFmtId="0" fontId="6" fillId="0" borderId="0" xfId="52" applyFont="1" applyBorder="1" applyAlignment="1">
      <alignment vertical="center"/>
      <protection/>
    </xf>
    <xf numFmtId="3" fontId="6" fillId="0" borderId="15" xfId="51" applyNumberFormat="1" applyFont="1" applyBorder="1" applyAlignment="1" applyProtection="1">
      <alignment vertical="center"/>
      <protection locked="0"/>
    </xf>
    <xf numFmtId="3" fontId="6" fillId="0" borderId="18" xfId="51" applyNumberFormat="1" applyFont="1" applyBorder="1" applyAlignment="1" applyProtection="1">
      <alignment vertical="center"/>
      <protection locked="0"/>
    </xf>
    <xf numFmtId="3" fontId="6" fillId="0" borderId="14" xfId="51" applyNumberFormat="1" applyFont="1" applyBorder="1" applyAlignment="1" applyProtection="1">
      <alignment vertical="center"/>
      <protection locked="0"/>
    </xf>
    <xf numFmtId="3" fontId="6" fillId="0" borderId="19" xfId="51" applyNumberFormat="1" applyFont="1" applyBorder="1" applyAlignment="1" applyProtection="1">
      <alignment vertical="center"/>
      <protection locked="0"/>
    </xf>
    <xf numFmtId="3" fontId="6" fillId="0" borderId="14" xfId="51" applyNumberFormat="1" applyFont="1" applyBorder="1" applyAlignment="1" applyProtection="1">
      <alignment vertical="center" wrapText="1"/>
      <protection locked="0"/>
    </xf>
    <xf numFmtId="3" fontId="6" fillId="0" borderId="20" xfId="51" applyNumberFormat="1" applyFont="1" applyBorder="1" applyAlignment="1" applyProtection="1">
      <alignment vertical="center"/>
      <protection locked="0"/>
    </xf>
    <xf numFmtId="3" fontId="6" fillId="0" borderId="21" xfId="51" applyNumberFormat="1" applyFont="1" applyBorder="1" applyAlignment="1" applyProtection="1">
      <alignment vertical="center"/>
      <protection locked="0"/>
    </xf>
    <xf numFmtId="3" fontId="6" fillId="0" borderId="0" xfId="52" applyNumberFormat="1" applyFont="1" applyBorder="1" applyAlignment="1">
      <alignment vertical="center"/>
      <protection/>
    </xf>
    <xf numFmtId="3" fontId="8" fillId="0" borderId="13" xfId="52" applyNumberFormat="1" applyFont="1" applyFill="1" applyBorder="1" applyAlignment="1">
      <alignment horizontal="center" vertical="center" wrapText="1"/>
      <protection/>
    </xf>
    <xf numFmtId="3" fontId="8" fillId="0" borderId="22" xfId="52" applyNumberFormat="1" applyFont="1" applyFill="1" applyBorder="1" applyAlignment="1">
      <alignment horizontal="center" vertical="center" wrapText="1"/>
      <protection/>
    </xf>
    <xf numFmtId="3" fontId="8" fillId="0" borderId="23" xfId="52" applyNumberFormat="1" applyFont="1" applyFill="1" applyBorder="1" applyAlignment="1">
      <alignment horizontal="center" vertical="center" wrapText="1"/>
      <protection/>
    </xf>
    <xf numFmtId="3" fontId="8" fillId="0" borderId="24" xfId="52" applyNumberFormat="1" applyFont="1" applyFill="1" applyBorder="1" applyAlignment="1">
      <alignment horizontal="center" vertical="center" wrapText="1"/>
      <protection/>
    </xf>
    <xf numFmtId="3" fontId="6" fillId="0" borderId="0" xfId="51" applyNumberFormat="1" applyFont="1" applyFill="1" applyBorder="1" applyAlignment="1" applyProtection="1">
      <alignment vertical="center"/>
      <protection hidden="1"/>
    </xf>
    <xf numFmtId="3" fontId="6" fillId="0" borderId="0" xfId="51" applyNumberFormat="1" applyFont="1" applyBorder="1" applyAlignment="1" applyProtection="1">
      <alignment vertical="center"/>
      <protection hidden="1"/>
    </xf>
    <xf numFmtId="0" fontId="6" fillId="0" borderId="25" xfId="51" applyFont="1" applyFill="1" applyBorder="1" applyAlignment="1">
      <alignment horizontal="center" vertical="center"/>
      <protection/>
    </xf>
    <xf numFmtId="0" fontId="6" fillId="0" borderId="26" xfId="51" applyFont="1" applyFill="1" applyBorder="1" applyAlignment="1">
      <alignment horizontal="center" vertical="center"/>
      <protection/>
    </xf>
    <xf numFmtId="0" fontId="6" fillId="0" borderId="27" xfId="51" applyFont="1" applyFill="1" applyBorder="1" applyAlignment="1">
      <alignment horizontal="center" vertical="center" wrapText="1"/>
      <protection/>
    </xf>
    <xf numFmtId="0" fontId="6" fillId="0" borderId="28" xfId="51" applyFont="1" applyBorder="1" applyAlignment="1">
      <alignment vertical="center"/>
      <protection/>
    </xf>
    <xf numFmtId="0" fontId="6" fillId="33" borderId="28" xfId="51" applyFont="1" applyFill="1" applyBorder="1" applyAlignment="1">
      <alignment vertical="center"/>
      <protection/>
    </xf>
    <xf numFmtId="0" fontId="6" fillId="0" borderId="29" xfId="51" applyFont="1" applyBorder="1" applyAlignment="1">
      <alignment vertical="center"/>
      <protection/>
    </xf>
    <xf numFmtId="0" fontId="6" fillId="33" borderId="29" xfId="51" applyFont="1" applyFill="1" applyBorder="1" applyAlignment="1">
      <alignment vertical="center"/>
      <protection/>
    </xf>
    <xf numFmtId="0" fontId="6" fillId="0" borderId="30" xfId="51" applyFont="1" applyBorder="1" applyAlignment="1">
      <alignment vertical="center"/>
      <protection/>
    </xf>
    <xf numFmtId="0" fontId="6" fillId="33" borderId="30" xfId="51" applyFont="1" applyFill="1" applyBorder="1" applyAlignment="1">
      <alignment vertical="center"/>
      <protection/>
    </xf>
    <xf numFmtId="4" fontId="9" fillId="0" borderId="0" xfId="51" applyNumberFormat="1" applyFont="1" applyAlignment="1">
      <alignment vertical="center"/>
      <protection/>
    </xf>
    <xf numFmtId="3" fontId="6" fillId="0" borderId="31" xfId="51" applyNumberFormat="1" applyFont="1" applyBorder="1" applyAlignment="1" applyProtection="1">
      <alignment horizontal="right" vertical="center" wrapText="1" indent="1"/>
      <protection locked="0"/>
    </xf>
    <xf numFmtId="3" fontId="6" fillId="0" borderId="32" xfId="51" applyNumberFormat="1" applyFont="1" applyBorder="1" applyAlignment="1" applyProtection="1">
      <alignment horizontal="right" vertical="center" wrapText="1" indent="1"/>
      <protection locked="0"/>
    </xf>
    <xf numFmtId="3" fontId="6" fillId="0" borderId="16" xfId="51" applyNumberFormat="1" applyFont="1" applyBorder="1" applyAlignment="1" applyProtection="1">
      <alignment horizontal="right" vertical="center" wrapText="1" indent="1"/>
      <protection locked="0"/>
    </xf>
    <xf numFmtId="3" fontId="6" fillId="0" borderId="33" xfId="51" applyNumberFormat="1" applyFont="1" applyBorder="1" applyAlignment="1" applyProtection="1">
      <alignment horizontal="right" vertical="center" wrapText="1" indent="1"/>
      <protection locked="0"/>
    </xf>
    <xf numFmtId="3" fontId="6" fillId="0" borderId="24" xfId="51" applyNumberFormat="1" applyFont="1" applyBorder="1" applyAlignment="1" applyProtection="1">
      <alignment vertical="center"/>
      <protection locked="0"/>
    </xf>
    <xf numFmtId="3" fontId="6" fillId="0" borderId="34" xfId="51" applyNumberFormat="1" applyFont="1" applyBorder="1" applyAlignment="1" applyProtection="1">
      <alignment vertical="center"/>
      <protection locked="0"/>
    </xf>
    <xf numFmtId="3" fontId="6" fillId="0" borderId="33" xfId="51" applyNumberFormat="1" applyFont="1" applyBorder="1" applyAlignment="1" applyProtection="1">
      <alignment horizontal="right" vertical="center"/>
      <protection locked="0"/>
    </xf>
    <xf numFmtId="3" fontId="6" fillId="0" borderId="33" xfId="51" applyNumberFormat="1" applyFont="1" applyBorder="1" applyAlignment="1" applyProtection="1">
      <alignment horizontal="right"/>
      <protection locked="0"/>
    </xf>
    <xf numFmtId="3" fontId="6" fillId="0" borderId="35" xfId="51" applyNumberFormat="1" applyFont="1" applyBorder="1" applyAlignment="1" applyProtection="1">
      <alignment horizontal="right" vertical="center"/>
      <protection locked="0"/>
    </xf>
    <xf numFmtId="3" fontId="6" fillId="0" borderId="32" xfId="51" applyNumberFormat="1" applyFont="1" applyBorder="1" applyAlignment="1" applyProtection="1">
      <alignment horizontal="right" vertical="top" wrapText="1"/>
      <protection locked="0"/>
    </xf>
    <xf numFmtId="3" fontId="6" fillId="0" borderId="33" xfId="51" applyNumberFormat="1" applyFont="1" applyBorder="1" applyAlignment="1" applyProtection="1">
      <alignment horizontal="right" vertical="top" wrapText="1"/>
      <protection locked="0"/>
    </xf>
    <xf numFmtId="3" fontId="8" fillId="0" borderId="33" xfId="51" applyNumberFormat="1" applyFont="1" applyBorder="1" applyAlignment="1" applyProtection="1">
      <alignment horizontal="right" vertical="top" wrapText="1"/>
      <protection locked="0"/>
    </xf>
    <xf numFmtId="4" fontId="6" fillId="0" borderId="0" xfId="51" applyNumberFormat="1" applyFont="1" applyBorder="1" applyAlignment="1" applyProtection="1">
      <alignment vertical="center"/>
      <protection hidden="1"/>
    </xf>
    <xf numFmtId="0" fontId="26" fillId="0" borderId="0" xfId="51" applyFont="1" applyFill="1" applyBorder="1" applyAlignment="1">
      <alignment horizontal="justify" vertical="center" wrapText="1"/>
      <protection/>
    </xf>
    <xf numFmtId="4" fontId="26" fillId="0" borderId="0" xfId="51" applyNumberFormat="1" applyFont="1" applyFill="1" applyBorder="1" applyAlignment="1">
      <alignment horizontal="justify" vertical="center" wrapText="1"/>
      <protection/>
    </xf>
    <xf numFmtId="3" fontId="12" fillId="0" borderId="18" xfId="51" applyNumberFormat="1" applyFont="1" applyBorder="1" applyAlignment="1" applyProtection="1">
      <alignment horizontal="right" vertical="center" wrapText="1"/>
      <protection locked="0"/>
    </xf>
    <xf numFmtId="3" fontId="12" fillId="0" borderId="36" xfId="51" applyNumberFormat="1" applyFont="1" applyBorder="1" applyAlignment="1" applyProtection="1">
      <alignment horizontal="right" vertical="center" wrapText="1"/>
      <protection locked="0"/>
    </xf>
    <xf numFmtId="3" fontId="12" fillId="0" borderId="24" xfId="51" applyNumberFormat="1" applyFont="1" applyBorder="1" applyAlignment="1" applyProtection="1">
      <alignment horizontal="right" vertical="center" wrapText="1"/>
      <protection locked="0"/>
    </xf>
    <xf numFmtId="3" fontId="6" fillId="0" borderId="22" xfId="51" applyNumberFormat="1" applyFont="1" applyBorder="1" applyAlignment="1" applyProtection="1">
      <alignment vertical="center"/>
      <protection/>
    </xf>
    <xf numFmtId="3" fontId="6" fillId="0" borderId="18" xfId="51" applyNumberFormat="1" applyFont="1" applyBorder="1" applyAlignment="1" applyProtection="1">
      <alignment vertical="center"/>
      <protection/>
    </xf>
    <xf numFmtId="3" fontId="6" fillId="0" borderId="19" xfId="51" applyNumberFormat="1" applyFont="1" applyBorder="1" applyAlignment="1" applyProtection="1">
      <alignment vertical="center"/>
      <protection/>
    </xf>
    <xf numFmtId="3" fontId="6" fillId="0" borderId="14" xfId="51" applyNumberFormat="1" applyFont="1" applyBorder="1" applyAlignment="1" applyProtection="1">
      <alignment horizontal="right" vertical="center" wrapText="1"/>
      <protection locked="0"/>
    </xf>
    <xf numFmtId="3" fontId="6" fillId="0" borderId="19" xfId="51" applyNumberFormat="1" applyFont="1" applyBorder="1" applyAlignment="1" applyProtection="1">
      <alignment horizontal="right" vertical="center" wrapText="1"/>
      <protection/>
    </xf>
    <xf numFmtId="3" fontId="6" fillId="0" borderId="20" xfId="51" applyNumberFormat="1" applyFont="1" applyBorder="1" applyAlignment="1" applyProtection="1">
      <alignment horizontal="right" vertical="center" wrapText="1"/>
      <protection locked="0"/>
    </xf>
    <xf numFmtId="3" fontId="6" fillId="0" borderId="21" xfId="51" applyNumberFormat="1" applyFont="1" applyBorder="1" applyAlignment="1" applyProtection="1">
      <alignment horizontal="right" vertical="center" wrapText="1"/>
      <protection/>
    </xf>
    <xf numFmtId="3" fontId="6" fillId="0" borderId="37" xfId="51" applyNumberFormat="1" applyFont="1" applyBorder="1" applyAlignment="1" applyProtection="1">
      <alignment horizontal="right" vertical="center" wrapText="1"/>
      <protection/>
    </xf>
    <xf numFmtId="3" fontId="6" fillId="0" borderId="23" xfId="51" applyNumberFormat="1" applyFont="1" applyBorder="1" applyAlignment="1" applyProtection="1">
      <alignment vertical="center"/>
      <protection locked="0"/>
    </xf>
    <xf numFmtId="3" fontId="6" fillId="0" borderId="34" xfId="51" applyNumberFormat="1" applyFont="1" applyBorder="1" applyAlignment="1" applyProtection="1">
      <alignment vertical="center"/>
      <protection/>
    </xf>
    <xf numFmtId="3" fontId="6" fillId="0" borderId="32" xfId="51" applyNumberFormat="1" applyFont="1" applyBorder="1" applyAlignment="1" applyProtection="1">
      <alignment vertical="center"/>
      <protection/>
    </xf>
    <xf numFmtId="3" fontId="6" fillId="0" borderId="33" xfId="51" applyNumberFormat="1" applyFont="1" applyBorder="1" applyAlignment="1" applyProtection="1">
      <alignment vertical="center"/>
      <protection/>
    </xf>
    <xf numFmtId="3" fontId="6" fillId="0" borderId="13" xfId="51" applyNumberFormat="1" applyFont="1" applyBorder="1" applyAlignment="1" applyProtection="1">
      <alignment vertical="center"/>
      <protection/>
    </xf>
    <xf numFmtId="3" fontId="6" fillId="0" borderId="37" xfId="51" applyNumberFormat="1" applyFont="1" applyBorder="1" applyAlignment="1" applyProtection="1">
      <alignment vertical="center"/>
      <protection/>
    </xf>
    <xf numFmtId="0" fontId="6" fillId="0" borderId="0" xfId="51" applyFont="1" applyFill="1" applyAlignment="1" applyProtection="1">
      <alignment vertical="center"/>
      <protection locked="0"/>
    </xf>
    <xf numFmtId="0" fontId="6" fillId="34" borderId="0" xfId="51" applyFont="1" applyFill="1" applyAlignment="1">
      <alignment vertical="center"/>
      <protection/>
    </xf>
    <xf numFmtId="4" fontId="9" fillId="34" borderId="0" xfId="51" applyNumberFormat="1" applyFont="1" applyFill="1" applyAlignment="1">
      <alignment vertical="center"/>
      <protection/>
    </xf>
    <xf numFmtId="0" fontId="9" fillId="34" borderId="0" xfId="51" applyFont="1" applyFill="1" applyAlignment="1">
      <alignment vertical="center"/>
      <protection/>
    </xf>
    <xf numFmtId="0" fontId="6" fillId="34" borderId="0" xfId="51" applyFont="1" applyFill="1" applyAlignment="1" applyProtection="1">
      <alignment vertical="center"/>
      <protection locked="0"/>
    </xf>
    <xf numFmtId="0" fontId="8" fillId="0" borderId="38" xfId="52" applyFont="1" applyBorder="1" applyAlignment="1">
      <alignment vertical="center" wrapText="1"/>
      <protection/>
    </xf>
    <xf numFmtId="0" fontId="6" fillId="33" borderId="39" xfId="51" applyFont="1" applyFill="1" applyBorder="1" applyAlignment="1">
      <alignment horizontal="center" vertical="center"/>
      <protection/>
    </xf>
    <xf numFmtId="0" fontId="6" fillId="33" borderId="25" xfId="51" applyFont="1" applyFill="1" applyBorder="1" applyAlignment="1">
      <alignment horizontal="center" vertical="center"/>
      <protection/>
    </xf>
    <xf numFmtId="0" fontId="6" fillId="33" borderId="40" xfId="51" applyFont="1" applyFill="1" applyBorder="1" applyAlignment="1">
      <alignment horizontal="center" vertical="center"/>
      <protection/>
    </xf>
    <xf numFmtId="0" fontId="6" fillId="33" borderId="41" xfId="51" applyFont="1" applyFill="1" applyBorder="1" applyAlignment="1">
      <alignment horizontal="center" vertical="center" wrapText="1"/>
      <protection/>
    </xf>
    <xf numFmtId="3" fontId="6" fillId="0" borderId="0" xfId="51" applyNumberFormat="1" applyFont="1" applyFill="1" applyBorder="1" applyAlignment="1" applyProtection="1">
      <alignment horizontal="left" vertical="center"/>
      <protection hidden="1"/>
    </xf>
    <xf numFmtId="3" fontId="6" fillId="0" borderId="0" xfId="51" applyNumberFormat="1" applyFont="1" applyBorder="1" applyAlignment="1" applyProtection="1">
      <alignment horizontal="left" vertical="center"/>
      <protection hidden="1"/>
    </xf>
    <xf numFmtId="0" fontId="6" fillId="33" borderId="42" xfId="51" applyFont="1" applyFill="1" applyBorder="1" applyAlignment="1">
      <alignment horizontal="center" vertical="center"/>
      <protection/>
    </xf>
    <xf numFmtId="0" fontId="6" fillId="33" borderId="43" xfId="51" applyFont="1" applyFill="1" applyBorder="1" applyAlignment="1">
      <alignment horizontal="center" vertical="center" wrapText="1"/>
      <protection/>
    </xf>
    <xf numFmtId="0" fontId="6" fillId="0" borderId="44" xfId="51" applyFont="1" applyFill="1" applyBorder="1" applyAlignment="1">
      <alignment horizontal="center" vertical="center" wrapText="1"/>
      <protection/>
    </xf>
    <xf numFmtId="0" fontId="8" fillId="33" borderId="45" xfId="54" applyFont="1" applyFill="1" applyBorder="1" applyAlignment="1">
      <alignment horizontal="left" vertical="center"/>
      <protection/>
    </xf>
    <xf numFmtId="0" fontId="8" fillId="33" borderId="46" xfId="54" applyFont="1" applyFill="1" applyBorder="1" applyAlignment="1">
      <alignment horizontal="left" vertical="center"/>
      <protection/>
    </xf>
    <xf numFmtId="0" fontId="6" fillId="33" borderId="47" xfId="51" applyFont="1" applyFill="1" applyBorder="1" applyAlignment="1">
      <alignment vertical="center"/>
      <protection/>
    </xf>
    <xf numFmtId="0" fontId="6" fillId="33" borderId="48" xfId="51" applyFont="1" applyFill="1" applyBorder="1" applyAlignment="1">
      <alignment vertical="center"/>
      <protection/>
    </xf>
    <xf numFmtId="0" fontId="6" fillId="33" borderId="49" xfId="51" applyFont="1" applyFill="1" applyBorder="1" applyAlignment="1">
      <alignment vertical="center"/>
      <protection/>
    </xf>
    <xf numFmtId="0" fontId="6" fillId="33" borderId="50" xfId="54" applyFont="1" applyFill="1" applyBorder="1" applyAlignment="1">
      <alignment horizontal="left" vertical="center"/>
      <protection/>
    </xf>
    <xf numFmtId="0" fontId="6" fillId="0" borderId="31" xfId="51" applyFont="1" applyBorder="1" applyAlignment="1">
      <alignment horizontal="center" vertical="center"/>
      <protection/>
    </xf>
    <xf numFmtId="0" fontId="6" fillId="0" borderId="51" xfId="51" applyFont="1" applyBorder="1" applyAlignment="1" applyProtection="1">
      <alignment horizontal="center" vertical="center" wrapText="1"/>
      <protection locked="0"/>
    </xf>
    <xf numFmtId="0" fontId="6" fillId="0" borderId="52" xfId="51" applyFont="1" applyBorder="1" applyAlignment="1" applyProtection="1">
      <alignment horizontal="center" vertical="center" wrapText="1"/>
      <protection locked="0"/>
    </xf>
    <xf numFmtId="0" fontId="6" fillId="0" borderId="53" xfId="51" applyFont="1" applyBorder="1" applyAlignment="1" applyProtection="1">
      <alignment horizontal="center" vertical="center" wrapText="1"/>
      <protection locked="0"/>
    </xf>
    <xf numFmtId="0" fontId="6" fillId="0" borderId="54" xfId="51" applyFont="1" applyBorder="1" applyAlignment="1" applyProtection="1">
      <alignment horizontal="center" vertical="center" wrapText="1"/>
      <protection locked="0"/>
    </xf>
    <xf numFmtId="0" fontId="6" fillId="0" borderId="55" xfId="51" applyFont="1" applyBorder="1" applyAlignment="1" applyProtection="1">
      <alignment horizontal="center" vertical="center" wrapText="1"/>
      <protection locked="0"/>
    </xf>
    <xf numFmtId="0" fontId="6" fillId="0" borderId="16" xfId="51" applyFont="1" applyBorder="1" applyAlignment="1" applyProtection="1">
      <alignment horizontal="center" vertical="center" wrapText="1"/>
      <protection locked="0"/>
    </xf>
    <xf numFmtId="0" fontId="6" fillId="0" borderId="14" xfId="51" applyFont="1" applyBorder="1" applyAlignment="1" applyProtection="1">
      <alignment horizontal="center" vertical="center" wrapText="1"/>
      <protection locked="0"/>
    </xf>
    <xf numFmtId="0" fontId="6" fillId="0" borderId="56" xfId="51" applyFont="1" applyBorder="1" applyAlignment="1" applyProtection="1">
      <alignment horizontal="center" vertical="center" wrapText="1"/>
      <protection locked="0"/>
    </xf>
    <xf numFmtId="0" fontId="6" fillId="0" borderId="19" xfId="51" applyFont="1" applyBorder="1" applyAlignment="1" applyProtection="1">
      <alignment horizontal="center" vertical="center" wrapText="1"/>
      <protection locked="0"/>
    </xf>
    <xf numFmtId="0" fontId="12" fillId="0" borderId="14" xfId="0" applyFont="1" applyBorder="1" applyAlignment="1">
      <alignment horizontal="center" vertical="center"/>
    </xf>
    <xf numFmtId="0" fontId="12" fillId="0" borderId="57" xfId="0" applyFont="1" applyBorder="1" applyAlignment="1">
      <alignment horizontal="center" vertical="center" wrapText="1" shrinkToFit="1"/>
    </xf>
    <xf numFmtId="0" fontId="12" fillId="0" borderId="57" xfId="0" applyFont="1" applyFill="1" applyBorder="1" applyAlignment="1">
      <alignment horizontal="center" vertical="center" wrapText="1" shrinkToFit="1"/>
    </xf>
    <xf numFmtId="0" fontId="12" fillId="0" borderId="58" xfId="0" applyFont="1" applyFill="1" applyBorder="1" applyAlignment="1">
      <alignment horizontal="center" vertical="center" wrapText="1" shrinkToFit="1"/>
    </xf>
    <xf numFmtId="0" fontId="12" fillId="0" borderId="0" xfId="0" applyFont="1" applyAlignment="1">
      <alignment horizontal="left" vertical="center" wrapText="1"/>
    </xf>
    <xf numFmtId="0" fontId="12" fillId="0" borderId="0" xfId="55" applyFont="1" applyAlignment="1">
      <alignment vertical="center"/>
      <protection/>
    </xf>
    <xf numFmtId="0" fontId="6" fillId="0" borderId="0" xfId="55" applyFont="1" applyAlignment="1">
      <alignment vertical="center"/>
      <protection/>
    </xf>
    <xf numFmtId="0" fontId="6" fillId="0" borderId="0" xfId="55" applyFont="1" applyAlignment="1" applyProtection="1">
      <alignment vertical="center"/>
      <protection locked="0"/>
    </xf>
    <xf numFmtId="0" fontId="12" fillId="0" borderId="59" xfId="0" applyFont="1" applyBorder="1" applyAlignment="1">
      <alignment horizontal="center" vertical="center"/>
    </xf>
    <xf numFmtId="0" fontId="12" fillId="0" borderId="60" xfId="0" applyFont="1" applyFill="1" applyBorder="1" applyAlignment="1">
      <alignment horizontal="center" vertical="center" wrapText="1" shrinkToFit="1"/>
    </xf>
    <xf numFmtId="0" fontId="8" fillId="0" borderId="0" xfId="55" applyFont="1" applyAlignment="1">
      <alignment vertical="center"/>
      <protection/>
    </xf>
    <xf numFmtId="0" fontId="22" fillId="0" borderId="0" xfId="0" applyFont="1" applyAlignment="1">
      <alignment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wrapText="1" shrinkToFit="1"/>
    </xf>
    <xf numFmtId="0" fontId="12" fillId="0" borderId="60" xfId="0" applyFont="1" applyBorder="1" applyAlignment="1">
      <alignment horizontal="center" vertical="center" wrapText="1" shrinkToFit="1"/>
    </xf>
    <xf numFmtId="0" fontId="12" fillId="0" borderId="61" xfId="0" applyFont="1" applyFill="1" applyBorder="1" applyAlignment="1">
      <alignment horizontal="center" vertical="center" wrapText="1" shrinkToFit="1"/>
    </xf>
    <xf numFmtId="0" fontId="12" fillId="0" borderId="62" xfId="0" applyFont="1" applyFill="1" applyBorder="1" applyAlignment="1">
      <alignment horizontal="center" vertical="center"/>
    </xf>
    <xf numFmtId="0" fontId="12" fillId="0" borderId="33" xfId="0" applyFont="1" applyFill="1" applyBorder="1" applyAlignment="1">
      <alignment vertical="center"/>
    </xf>
    <xf numFmtId="0" fontId="12" fillId="0" borderId="63" xfId="0" applyFont="1" applyFill="1" applyBorder="1" applyAlignment="1">
      <alignment vertical="center"/>
    </xf>
    <xf numFmtId="0" fontId="12" fillId="0" borderId="64" xfId="0" applyFont="1" applyFill="1" applyBorder="1" applyAlignment="1">
      <alignment horizontal="center" vertical="center"/>
    </xf>
    <xf numFmtId="0" fontId="12" fillId="0" borderId="35" xfId="0" applyFont="1" applyFill="1" applyBorder="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8" fillId="0" borderId="0" xfId="55" applyFont="1" applyFill="1" applyAlignment="1">
      <alignment vertical="center"/>
      <protection/>
    </xf>
    <xf numFmtId="0" fontId="20" fillId="0" borderId="0" xfId="0" applyFont="1" applyFill="1" applyBorder="1" applyAlignment="1">
      <alignment horizontal="left" vertical="center"/>
    </xf>
    <xf numFmtId="0" fontId="1" fillId="0" borderId="0" xfId="0" applyFont="1" applyFill="1" applyBorder="1" applyAlignment="1">
      <alignment vertical="center"/>
    </xf>
    <xf numFmtId="0" fontId="6" fillId="0" borderId="62" xfId="0" applyFont="1" applyFill="1" applyBorder="1" applyAlignment="1">
      <alignment horizontal="center" vertical="center"/>
    </xf>
    <xf numFmtId="0" fontId="6" fillId="0" borderId="33" xfId="0" applyFont="1" applyFill="1" applyBorder="1" applyAlignment="1">
      <alignment vertical="center"/>
    </xf>
    <xf numFmtId="3" fontId="0" fillId="0" borderId="0" xfId="0" applyNumberFormat="1" applyAlignment="1">
      <alignment horizontal="right" vertical="center"/>
    </xf>
    <xf numFmtId="3" fontId="6" fillId="0" borderId="59" xfId="55" applyNumberFormat="1" applyFont="1" applyBorder="1" applyAlignment="1" applyProtection="1">
      <alignment horizontal="right" vertical="center"/>
      <protection locked="0"/>
    </xf>
    <xf numFmtId="3" fontId="6" fillId="0" borderId="65" xfId="55" applyNumberFormat="1" applyFont="1" applyBorder="1" applyAlignment="1" applyProtection="1">
      <alignment horizontal="right" vertical="center"/>
      <protection locked="0"/>
    </xf>
    <xf numFmtId="0" fontId="6" fillId="33" borderId="66" xfId="51" applyFont="1" applyFill="1" applyBorder="1" applyAlignment="1">
      <alignment horizontal="center" vertical="center" wrapText="1"/>
      <protection/>
    </xf>
    <xf numFmtId="0" fontId="6" fillId="0" borderId="67" xfId="51" applyFont="1" applyBorder="1" applyAlignment="1">
      <alignment horizontal="center" vertical="center"/>
      <protection/>
    </xf>
    <xf numFmtId="0" fontId="6" fillId="0" borderId="68" xfId="51" applyFont="1" applyBorder="1" applyAlignment="1">
      <alignment horizontal="center" vertical="center"/>
      <protection/>
    </xf>
    <xf numFmtId="0" fontId="6" fillId="0" borderId="69" xfId="51" applyFont="1" applyBorder="1" applyAlignment="1">
      <alignment horizontal="center" vertical="center"/>
      <protection/>
    </xf>
    <xf numFmtId="0" fontId="8" fillId="0" borderId="0" xfId="52" applyFont="1" applyBorder="1" applyAlignment="1">
      <alignment vertical="center"/>
      <protection/>
    </xf>
    <xf numFmtId="0" fontId="6" fillId="0" borderId="10" xfId="52" applyFont="1" applyBorder="1" applyAlignment="1">
      <alignment vertical="center" wrapText="1"/>
      <protection/>
    </xf>
    <xf numFmtId="49" fontId="6" fillId="0" borderId="14" xfId="52" applyNumberFormat="1" applyFont="1" applyBorder="1" applyAlignment="1">
      <alignment horizontal="center" vertical="center"/>
      <protection/>
    </xf>
    <xf numFmtId="0" fontId="6" fillId="0" borderId="16" xfId="52" applyFont="1" applyBorder="1" applyAlignment="1">
      <alignment horizontal="center" vertical="center" wrapText="1"/>
      <protection/>
    </xf>
    <xf numFmtId="3" fontId="6" fillId="0" borderId="0" xfId="52" applyNumberFormat="1" applyFont="1" applyBorder="1" applyAlignment="1">
      <alignment vertical="center"/>
      <protection/>
    </xf>
    <xf numFmtId="0" fontId="6" fillId="0" borderId="0" xfId="52" applyFont="1" applyBorder="1" applyAlignment="1">
      <alignment vertical="center" wrapText="1"/>
      <protection/>
    </xf>
    <xf numFmtId="0" fontId="6" fillId="0" borderId="0" xfId="52" applyFont="1" applyBorder="1" applyAlignment="1">
      <alignment horizontal="center" vertical="center"/>
      <protection/>
    </xf>
    <xf numFmtId="0" fontId="6" fillId="0" borderId="70" xfId="51" applyFont="1" applyBorder="1" applyAlignment="1" applyProtection="1">
      <alignment vertical="center"/>
      <protection/>
    </xf>
    <xf numFmtId="0" fontId="6" fillId="0" borderId="16" xfId="51" applyFont="1" applyBorder="1" applyAlignment="1" applyProtection="1">
      <alignment vertical="center"/>
      <protection/>
    </xf>
    <xf numFmtId="0" fontId="6" fillId="0" borderId="12" xfId="51" applyFont="1" applyBorder="1" applyAlignment="1" applyProtection="1">
      <alignment vertical="center"/>
      <protection/>
    </xf>
    <xf numFmtId="0" fontId="6" fillId="0" borderId="71" xfId="51" applyFont="1" applyBorder="1" applyAlignment="1" applyProtection="1">
      <alignment vertical="center"/>
      <protection/>
    </xf>
    <xf numFmtId="0" fontId="6" fillId="0" borderId="0" xfId="51" applyFont="1" applyAlignment="1" applyProtection="1">
      <alignment vertical="center"/>
      <protection/>
    </xf>
    <xf numFmtId="0" fontId="12" fillId="0" borderId="0" xfId="51" applyFont="1" applyAlignment="1" applyProtection="1">
      <alignment horizontal="right" vertical="top" wrapText="1"/>
      <protection/>
    </xf>
    <xf numFmtId="0" fontId="12" fillId="0" borderId="0" xfId="51" applyFont="1" applyAlignment="1" applyProtection="1">
      <alignment vertical="top" wrapText="1"/>
      <protection/>
    </xf>
    <xf numFmtId="3" fontId="6" fillId="0" borderId="22" xfId="51" applyNumberFormat="1" applyFont="1" applyFill="1" applyBorder="1" applyAlignment="1" applyProtection="1">
      <alignment vertical="center"/>
      <protection locked="0"/>
    </xf>
    <xf numFmtId="3" fontId="6" fillId="0" borderId="24" xfId="51" applyNumberFormat="1" applyFont="1" applyFill="1" applyBorder="1" applyAlignment="1" applyProtection="1">
      <alignment vertical="center"/>
      <protection locked="0"/>
    </xf>
    <xf numFmtId="3" fontId="6" fillId="0" borderId="19" xfId="51" applyNumberFormat="1" applyFont="1" applyFill="1" applyBorder="1" applyAlignment="1" applyProtection="1">
      <alignment vertical="center"/>
      <protection locked="0"/>
    </xf>
    <xf numFmtId="3" fontId="6" fillId="0" borderId="21" xfId="51" applyNumberFormat="1" applyFont="1" applyFill="1" applyBorder="1" applyAlignment="1" applyProtection="1">
      <alignment vertical="center"/>
      <protection locked="0"/>
    </xf>
    <xf numFmtId="0" fontId="7" fillId="0" borderId="0" xfId="51" applyFont="1" applyAlignment="1" applyProtection="1">
      <alignment vertical="center"/>
      <protection/>
    </xf>
    <xf numFmtId="4" fontId="6" fillId="0" borderId="0" xfId="51" applyNumberFormat="1" applyFont="1" applyAlignment="1" applyProtection="1">
      <alignment vertical="center"/>
      <protection/>
    </xf>
    <xf numFmtId="4" fontId="12" fillId="0" borderId="0" xfId="51" applyNumberFormat="1" applyFont="1" applyBorder="1" applyAlignment="1" applyProtection="1">
      <alignment horizontal="right" vertical="center" wrapText="1"/>
      <protection/>
    </xf>
    <xf numFmtId="0" fontId="6" fillId="0" borderId="12" xfId="51" applyFont="1" applyBorder="1" applyAlignment="1" applyProtection="1">
      <alignment horizontal="center" vertical="center"/>
      <protection/>
    </xf>
    <xf numFmtId="0" fontId="6" fillId="0" borderId="72" xfId="51" applyFont="1" applyBorder="1" applyAlignment="1" applyProtection="1">
      <alignment horizontal="center" vertical="center"/>
      <protection/>
    </xf>
    <xf numFmtId="0" fontId="6" fillId="0" borderId="73" xfId="51" applyFont="1" applyBorder="1" applyAlignment="1" applyProtection="1">
      <alignment horizontal="center" vertical="center"/>
      <protection/>
    </xf>
    <xf numFmtId="4" fontId="6" fillId="0" borderId="13" xfId="51" applyNumberFormat="1" applyFont="1" applyBorder="1" applyAlignment="1" applyProtection="1">
      <alignment horizontal="center" vertical="center"/>
      <protection/>
    </xf>
    <xf numFmtId="4" fontId="6" fillId="0" borderId="22" xfId="51" applyNumberFormat="1" applyFont="1" applyBorder="1" applyAlignment="1" applyProtection="1">
      <alignment horizontal="center" vertical="center"/>
      <protection/>
    </xf>
    <xf numFmtId="0" fontId="6" fillId="0" borderId="0" xfId="51" applyFont="1" applyAlignment="1" applyProtection="1">
      <alignment horizontal="center" vertical="center"/>
      <protection/>
    </xf>
    <xf numFmtId="0" fontId="6" fillId="0" borderId="15" xfId="51" applyFont="1" applyBorder="1" applyAlignment="1" applyProtection="1">
      <alignment vertical="center"/>
      <protection/>
    </xf>
    <xf numFmtId="0" fontId="6" fillId="0" borderId="14" xfId="51" applyFont="1" applyBorder="1" applyAlignment="1" applyProtection="1">
      <alignment vertical="center"/>
      <protection/>
    </xf>
    <xf numFmtId="0" fontId="12" fillId="0" borderId="0" xfId="51" applyFont="1" applyBorder="1" applyAlignment="1" applyProtection="1">
      <alignment vertical="center" wrapText="1"/>
      <protection/>
    </xf>
    <xf numFmtId="0" fontId="6" fillId="0" borderId="20" xfId="51" applyFont="1" applyBorder="1" applyAlignment="1" applyProtection="1">
      <alignment vertical="center"/>
      <protection/>
    </xf>
    <xf numFmtId="0" fontId="6" fillId="0" borderId="74" xfId="51" applyFont="1" applyBorder="1" applyAlignment="1" applyProtection="1">
      <alignment vertical="center"/>
      <protection/>
    </xf>
    <xf numFmtId="0" fontId="6" fillId="0" borderId="72" xfId="51" applyFont="1" applyBorder="1" applyAlignment="1" applyProtection="1">
      <alignment vertical="center"/>
      <protection/>
    </xf>
    <xf numFmtId="3" fontId="6" fillId="0" borderId="13" xfId="51" applyNumberFormat="1" applyFont="1" applyBorder="1" applyAlignment="1" applyProtection="1">
      <alignment horizontal="right" vertical="center" wrapText="1"/>
      <protection/>
    </xf>
    <xf numFmtId="0" fontId="6" fillId="0" borderId="75" xfId="51" applyFont="1" applyBorder="1" applyAlignment="1" applyProtection="1">
      <alignment vertical="center"/>
      <protection/>
    </xf>
    <xf numFmtId="0" fontId="6" fillId="0" borderId="0" xfId="51" applyFont="1" applyFill="1" applyBorder="1" applyAlignment="1" applyProtection="1">
      <alignment vertical="center"/>
      <protection/>
    </xf>
    <xf numFmtId="0" fontId="6" fillId="0" borderId="56" xfId="51" applyFont="1" applyBorder="1" applyAlignment="1" applyProtection="1">
      <alignment vertical="center"/>
      <protection/>
    </xf>
    <xf numFmtId="0" fontId="6" fillId="0" borderId="76" xfId="51" applyFont="1" applyBorder="1" applyAlignment="1" applyProtection="1">
      <alignment vertical="center"/>
      <protection/>
    </xf>
    <xf numFmtId="0" fontId="6" fillId="0" borderId="77" xfId="51" applyFont="1" applyBorder="1" applyAlignment="1" applyProtection="1">
      <alignment vertical="center"/>
      <protection/>
    </xf>
    <xf numFmtId="0" fontId="19" fillId="0" borderId="0" xfId="51" applyFont="1" applyAlignment="1" applyProtection="1">
      <alignment vertical="center"/>
      <protection/>
    </xf>
    <xf numFmtId="4" fontId="6" fillId="0" borderId="0" xfId="51" applyNumberFormat="1" applyFont="1" applyAlignment="1" applyProtection="1">
      <alignment horizontal="right"/>
      <protection/>
    </xf>
    <xf numFmtId="0" fontId="6" fillId="0" borderId="17" xfId="51" applyFont="1" applyBorder="1" applyAlignment="1" applyProtection="1">
      <alignment vertical="center"/>
      <protection/>
    </xf>
    <xf numFmtId="0" fontId="6" fillId="0" borderId="10" xfId="51" applyFont="1" applyBorder="1" applyAlignment="1" applyProtection="1">
      <alignment vertical="center"/>
      <protection/>
    </xf>
    <xf numFmtId="0" fontId="6" fillId="0" borderId="10" xfId="51" applyFont="1" applyBorder="1" applyAlignment="1" applyProtection="1">
      <alignment vertical="center"/>
      <protection/>
    </xf>
    <xf numFmtId="0" fontId="8" fillId="0" borderId="10" xfId="51" applyFont="1" applyBorder="1" applyProtection="1">
      <alignment/>
      <protection/>
    </xf>
    <xf numFmtId="3" fontId="8" fillId="0" borderId="33" xfId="51" applyNumberFormat="1" applyFont="1" applyBorder="1" applyAlignment="1" applyProtection="1">
      <alignment horizontal="right" vertical="center"/>
      <protection/>
    </xf>
    <xf numFmtId="0" fontId="6" fillId="0" borderId="78" xfId="51" applyFont="1" applyBorder="1" applyAlignment="1" applyProtection="1">
      <alignment vertical="center"/>
      <protection/>
    </xf>
    <xf numFmtId="0" fontId="6" fillId="0" borderId="79" xfId="51" applyFont="1" applyBorder="1" applyAlignment="1" applyProtection="1">
      <alignment vertical="center"/>
      <protection/>
    </xf>
    <xf numFmtId="0" fontId="8" fillId="0" borderId="0" xfId="51" applyFont="1" applyProtection="1">
      <alignment/>
      <protection/>
    </xf>
    <xf numFmtId="0" fontId="8" fillId="0" borderId="80" xfId="51" applyFont="1" applyBorder="1" applyAlignment="1" applyProtection="1">
      <alignment horizontal="justify" vertical="top" wrapText="1"/>
      <protection/>
    </xf>
    <xf numFmtId="3" fontId="8" fillId="0" borderId="32" xfId="51" applyNumberFormat="1" applyFont="1" applyBorder="1" applyAlignment="1" applyProtection="1">
      <alignment horizontal="right" vertical="top" wrapText="1"/>
      <protection/>
    </xf>
    <xf numFmtId="0" fontId="6" fillId="0" borderId="80" xfId="51" applyFont="1" applyBorder="1" applyAlignment="1" applyProtection="1">
      <alignment horizontal="justify" vertical="top" wrapText="1"/>
      <protection/>
    </xf>
    <xf numFmtId="0" fontId="6" fillId="0" borderId="10" xfId="51" applyFont="1" applyBorder="1" applyAlignment="1" applyProtection="1">
      <alignment horizontal="justify" vertical="top" wrapText="1"/>
      <protection/>
    </xf>
    <xf numFmtId="0" fontId="8" fillId="0" borderId="78" xfId="51" applyFont="1" applyBorder="1" applyAlignment="1" applyProtection="1">
      <alignment horizontal="justify" vertical="top" wrapText="1"/>
      <protection/>
    </xf>
    <xf numFmtId="3" fontId="8" fillId="0" borderId="35" xfId="51" applyNumberFormat="1" applyFont="1" applyBorder="1" applyAlignment="1" applyProtection="1">
      <alignment horizontal="right" vertical="top" wrapText="1"/>
      <protection/>
    </xf>
    <xf numFmtId="0" fontId="6" fillId="0" borderId="0" xfId="51" applyFont="1" applyAlignment="1" applyProtection="1">
      <alignment vertical="center"/>
      <protection/>
    </xf>
    <xf numFmtId="0" fontId="6" fillId="0" borderId="0" xfId="51" applyFont="1" applyFill="1" applyAlignment="1" applyProtection="1">
      <alignment horizontal="left" vertical="center"/>
      <protection/>
    </xf>
    <xf numFmtId="0" fontId="6" fillId="0" borderId="0" xfId="51" applyFont="1" applyFill="1" applyAlignment="1" applyProtection="1">
      <alignment vertical="center"/>
      <protection/>
    </xf>
    <xf numFmtId="0" fontId="6" fillId="0" borderId="0" xfId="51" applyFont="1" applyBorder="1" applyAlignment="1" applyProtection="1">
      <alignment vertical="center"/>
      <protection/>
    </xf>
    <xf numFmtId="0" fontId="0" fillId="0" borderId="0" xfId="0" applyAlignment="1" applyProtection="1">
      <alignment vertical="center"/>
      <protection/>
    </xf>
    <xf numFmtId="0" fontId="21" fillId="0" borderId="0" xfId="51" applyFont="1" applyAlignment="1" applyProtection="1">
      <alignment vertical="center"/>
      <protection/>
    </xf>
    <xf numFmtId="0" fontId="12" fillId="0" borderId="0" xfId="0" applyFont="1" applyAlignment="1" applyProtection="1">
      <alignment horizontal="right" vertical="center"/>
      <protection/>
    </xf>
    <xf numFmtId="0" fontId="6" fillId="0" borderId="0" xfId="51" applyFont="1" applyBorder="1" applyAlignment="1" applyProtection="1">
      <alignment horizontal="center" vertical="center"/>
      <protection/>
    </xf>
    <xf numFmtId="0" fontId="6" fillId="0" borderId="60" xfId="51" applyFont="1" applyFill="1" applyBorder="1" applyAlignment="1" applyProtection="1">
      <alignment horizontal="center" vertical="center" wrapText="1"/>
      <protection/>
    </xf>
    <xf numFmtId="0" fontId="6" fillId="0" borderId="81" xfId="51" applyFont="1" applyFill="1" applyBorder="1" applyAlignment="1" applyProtection="1">
      <alignment horizontal="center" vertical="center" wrapText="1"/>
      <protection/>
    </xf>
    <xf numFmtId="0" fontId="6" fillId="0" borderId="57" xfId="51" applyFont="1" applyFill="1" applyBorder="1" applyAlignment="1" applyProtection="1">
      <alignment horizontal="center" vertical="center" wrapText="1"/>
      <protection/>
    </xf>
    <xf numFmtId="0" fontId="6" fillId="0" borderId="58" xfId="5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6" fillId="0" borderId="77" xfId="51" applyFont="1" applyBorder="1" applyAlignment="1" applyProtection="1">
      <alignment horizontal="center" vertical="center" wrapText="1"/>
      <protection/>
    </xf>
    <xf numFmtId="0" fontId="6" fillId="0" borderId="56" xfId="51" applyFont="1" applyBorder="1" applyAlignment="1" applyProtection="1">
      <alignment horizontal="center" vertical="center" wrapText="1"/>
      <protection/>
    </xf>
    <xf numFmtId="0" fontId="6" fillId="0" borderId="14" xfId="51" applyFont="1" applyBorder="1" applyAlignment="1" applyProtection="1">
      <alignment horizontal="left" vertical="center" wrapText="1"/>
      <protection/>
    </xf>
    <xf numFmtId="0" fontId="6" fillId="0" borderId="82" xfId="51" applyFont="1" applyBorder="1" applyAlignment="1" applyProtection="1">
      <alignment horizontal="center" vertical="center" wrapText="1"/>
      <protection/>
    </xf>
    <xf numFmtId="0" fontId="20" fillId="0" borderId="0" xfId="0" applyFont="1" applyAlignment="1" applyProtection="1">
      <alignment vertical="center"/>
      <protection/>
    </xf>
    <xf numFmtId="0" fontId="12" fillId="0" borderId="0" xfId="51" applyFont="1" applyAlignment="1" applyProtection="1">
      <alignment horizontal="left" vertical="center"/>
      <protection/>
    </xf>
    <xf numFmtId="0" fontId="12" fillId="0" borderId="0" xfId="51" applyFont="1" applyAlignment="1" applyProtection="1">
      <alignment horizontal="right" vertical="center"/>
      <protection/>
    </xf>
    <xf numFmtId="0" fontId="6" fillId="0" borderId="57" xfId="51" applyFont="1" applyBorder="1" applyAlignment="1" applyProtection="1">
      <alignment horizontal="center" vertical="center"/>
      <protection/>
    </xf>
    <xf numFmtId="0" fontId="6" fillId="0" borderId="80" xfId="51" applyFont="1" applyBorder="1" applyAlignment="1" applyProtection="1">
      <alignment horizontal="center" vertical="center" wrapText="1"/>
      <protection/>
    </xf>
    <xf numFmtId="0" fontId="6" fillId="0" borderId="10" xfId="51" applyFont="1" applyBorder="1" applyAlignment="1" applyProtection="1">
      <alignment horizontal="center" vertical="center" wrapText="1"/>
      <protection/>
    </xf>
    <xf numFmtId="0" fontId="6" fillId="0" borderId="56" xfId="51" applyFont="1" applyFill="1" applyBorder="1" applyAlignment="1" applyProtection="1">
      <alignment horizontal="left" vertical="center"/>
      <protection/>
    </xf>
    <xf numFmtId="0" fontId="6" fillId="0" borderId="38" xfId="51" applyFont="1" applyBorder="1" applyAlignment="1" applyProtection="1">
      <alignment horizontal="center" vertical="center" wrapText="1"/>
      <protection/>
    </xf>
    <xf numFmtId="0" fontId="8" fillId="0" borderId="83" xfId="51" applyFont="1" applyBorder="1" applyAlignment="1" applyProtection="1">
      <alignment horizontal="center" vertical="center" wrapText="1"/>
      <protection/>
    </xf>
    <xf numFmtId="0" fontId="12" fillId="0" borderId="0" xfId="0" applyFont="1" applyAlignment="1" applyProtection="1">
      <alignment vertical="center"/>
      <protection/>
    </xf>
    <xf numFmtId="0" fontId="0" fillId="0" borderId="0" xfId="0" applyAlignment="1" applyProtection="1">
      <alignment/>
      <protection/>
    </xf>
    <xf numFmtId="0" fontId="6" fillId="0" borderId="0" xfId="51" applyFont="1" applyAlignment="1" applyProtection="1">
      <alignment horizontal="right" vertical="center"/>
      <protection/>
    </xf>
    <xf numFmtId="0" fontId="6" fillId="0" borderId="24" xfId="51" applyFont="1" applyBorder="1" applyAlignment="1" applyProtection="1">
      <alignment vertical="center" wrapText="1"/>
      <protection/>
    </xf>
    <xf numFmtId="0" fontId="6" fillId="0" borderId="55" xfId="51" applyFont="1" applyBorder="1" applyAlignment="1" applyProtection="1">
      <alignment horizontal="center" vertical="center" wrapText="1"/>
      <protection/>
    </xf>
    <xf numFmtId="0" fontId="8" fillId="35" borderId="84" xfId="51" applyFont="1" applyFill="1" applyBorder="1" applyAlignment="1" applyProtection="1">
      <alignment vertical="center" wrapText="1"/>
      <protection/>
    </xf>
    <xf numFmtId="3" fontId="8" fillId="35" borderId="23" xfId="51" applyNumberFormat="1" applyFont="1" applyFill="1" applyBorder="1" applyAlignment="1" applyProtection="1">
      <alignment vertical="center" wrapText="1"/>
      <protection/>
    </xf>
    <xf numFmtId="173" fontId="8" fillId="35" borderId="24" xfId="51" applyNumberFormat="1" applyFont="1" applyFill="1" applyBorder="1" applyAlignment="1" applyProtection="1">
      <alignment horizontal="center" vertical="center"/>
      <protection/>
    </xf>
    <xf numFmtId="3" fontId="6" fillId="0" borderId="16" xfId="51" applyNumberFormat="1" applyFont="1" applyBorder="1" applyAlignment="1" applyProtection="1">
      <alignment horizontal="center" vertical="center"/>
      <protection/>
    </xf>
    <xf numFmtId="3" fontId="10" fillId="0" borderId="62" xfId="51" applyNumberFormat="1" applyFont="1" applyBorder="1" applyAlignment="1" applyProtection="1">
      <alignment vertical="center" wrapText="1"/>
      <protection/>
    </xf>
    <xf numFmtId="173" fontId="6" fillId="33" borderId="14" xfId="51" applyNumberFormat="1" applyFont="1" applyFill="1" applyBorder="1" applyAlignment="1" applyProtection="1">
      <alignment horizontal="center" vertical="center"/>
      <protection/>
    </xf>
    <xf numFmtId="3" fontId="6" fillId="0" borderId="62" xfId="51" applyNumberFormat="1" applyFont="1" applyBorder="1" applyAlignment="1" applyProtection="1">
      <alignment vertical="center"/>
      <protection/>
    </xf>
    <xf numFmtId="3" fontId="6" fillId="0" borderId="62" xfId="51" applyNumberFormat="1" applyFont="1" applyBorder="1" applyAlignment="1" applyProtection="1">
      <alignment vertical="center" wrapText="1"/>
      <protection/>
    </xf>
    <xf numFmtId="3" fontId="8" fillId="35" borderId="62" xfId="51" applyNumberFormat="1" applyFont="1" applyFill="1" applyBorder="1" applyAlignment="1" applyProtection="1">
      <alignment vertical="center" wrapText="1"/>
      <protection/>
    </xf>
    <xf numFmtId="3" fontId="8" fillId="35" borderId="15" xfId="51" applyNumberFormat="1" applyFont="1" applyFill="1" applyBorder="1" applyAlignment="1" applyProtection="1">
      <alignment vertical="center" wrapText="1"/>
      <protection/>
    </xf>
    <xf numFmtId="173" fontId="8" fillId="35" borderId="18" xfId="51" applyNumberFormat="1" applyFont="1" applyFill="1" applyBorder="1" applyAlignment="1" applyProtection="1">
      <alignment horizontal="center" vertical="center"/>
      <protection/>
    </xf>
    <xf numFmtId="3" fontId="6" fillId="0" borderId="56" xfId="51" applyNumberFormat="1" applyFont="1" applyBorder="1" applyAlignment="1" applyProtection="1">
      <alignment vertical="center" wrapText="1"/>
      <protection/>
    </xf>
    <xf numFmtId="3" fontId="6" fillId="0" borderId="14" xfId="51" applyNumberFormat="1" applyFont="1" applyBorder="1" applyAlignment="1" applyProtection="1">
      <alignment vertical="center" wrapText="1"/>
      <protection/>
    </xf>
    <xf numFmtId="3" fontId="6" fillId="0" borderId="20" xfId="51" applyNumberFormat="1" applyFont="1" applyBorder="1" applyAlignment="1" applyProtection="1">
      <alignment vertical="center" wrapText="1"/>
      <protection/>
    </xf>
    <xf numFmtId="173" fontId="8" fillId="33" borderId="22" xfId="51" applyNumberFormat="1" applyFont="1" applyFill="1" applyBorder="1" applyAlignment="1" applyProtection="1">
      <alignment horizontal="center" vertical="center"/>
      <protection/>
    </xf>
    <xf numFmtId="0" fontId="6" fillId="0" borderId="0" xfId="51" applyFont="1" applyBorder="1" applyAlignment="1" applyProtection="1">
      <alignment horizontal="left" vertical="center"/>
      <protection/>
    </xf>
    <xf numFmtId="0" fontId="8" fillId="0" borderId="0" xfId="51" applyFont="1" applyBorder="1" applyAlignment="1" applyProtection="1">
      <alignment horizontal="left" vertical="center"/>
      <protection/>
    </xf>
    <xf numFmtId="0" fontId="6" fillId="0" borderId="0" xfId="51" applyFont="1" applyAlignment="1" applyProtection="1">
      <alignment horizontal="left" vertical="center" wrapText="1"/>
      <protection/>
    </xf>
    <xf numFmtId="0" fontId="6" fillId="0" borderId="0" xfId="51" applyFont="1" applyFill="1" applyAlignment="1" applyProtection="1">
      <alignment horizontal="left" vertical="center"/>
      <protection/>
    </xf>
    <xf numFmtId="0" fontId="6" fillId="0" borderId="0" xfId="51" applyFont="1" applyAlignment="1" applyProtection="1">
      <alignment horizontal="left" vertical="center"/>
      <protection/>
    </xf>
    <xf numFmtId="0" fontId="6" fillId="0" borderId="0" xfId="51" applyFont="1" applyAlignment="1" applyProtection="1">
      <alignment horizontal="left" vertical="center"/>
      <protection/>
    </xf>
    <xf numFmtId="0" fontId="19" fillId="0" borderId="0" xfId="51" applyFont="1" applyAlignment="1" applyProtection="1">
      <alignment horizontal="left" vertical="center"/>
      <protection/>
    </xf>
    <xf numFmtId="0" fontId="29" fillId="0" borderId="0" xfId="51" applyFont="1" applyAlignment="1" applyProtection="1">
      <alignment vertical="center"/>
      <protection/>
    </xf>
    <xf numFmtId="0" fontId="19" fillId="0" borderId="0" xfId="51" applyFont="1" applyAlignment="1" applyProtection="1">
      <alignment vertical="center"/>
      <protection/>
    </xf>
    <xf numFmtId="0" fontId="27" fillId="0" borderId="0" xfId="51" applyFont="1" applyAlignment="1" applyProtection="1">
      <alignment horizontal="right" vertical="center"/>
      <protection/>
    </xf>
    <xf numFmtId="0" fontId="6" fillId="0" borderId="57" xfId="51" applyFont="1" applyBorder="1" applyAlignment="1" applyProtection="1">
      <alignment horizontal="center" vertical="center" wrapText="1"/>
      <protection/>
    </xf>
    <xf numFmtId="0" fontId="6" fillId="0" borderId="58" xfId="51" applyFont="1" applyBorder="1" applyAlignment="1" applyProtection="1">
      <alignment horizontal="center" vertical="center" wrapText="1"/>
      <protection/>
    </xf>
    <xf numFmtId="0" fontId="6" fillId="0" borderId="56" xfId="51" applyFont="1" applyBorder="1" applyAlignment="1" applyProtection="1">
      <alignment vertical="center" wrapText="1"/>
      <protection/>
    </xf>
    <xf numFmtId="0" fontId="4" fillId="0" borderId="0" xfId="51" applyProtection="1">
      <alignment/>
      <protection/>
    </xf>
    <xf numFmtId="0" fontId="6" fillId="35" borderId="14" xfId="51" applyFont="1" applyFill="1" applyBorder="1" applyAlignment="1" applyProtection="1">
      <alignment horizontal="left" vertical="center"/>
      <protection/>
    </xf>
    <xf numFmtId="0" fontId="6" fillId="35" borderId="14" xfId="51" applyFont="1" applyFill="1" applyBorder="1" applyAlignment="1" applyProtection="1">
      <alignment horizontal="left" vertical="center" wrapText="1"/>
      <protection/>
    </xf>
    <xf numFmtId="0" fontId="6" fillId="0" borderId="59" xfId="51" applyFont="1" applyBorder="1" applyAlignment="1" applyProtection="1">
      <alignment horizontal="justify" vertical="center" wrapText="1"/>
      <protection/>
    </xf>
    <xf numFmtId="0" fontId="5" fillId="0" borderId="0" xfId="51" applyFont="1" applyAlignment="1" applyProtection="1">
      <alignment vertical="center"/>
      <protection/>
    </xf>
    <xf numFmtId="0" fontId="6" fillId="0" borderId="0" xfId="51" applyFont="1" applyBorder="1" applyProtection="1">
      <alignment/>
      <protection/>
    </xf>
    <xf numFmtId="0" fontId="6" fillId="0" borderId="0" xfId="51" applyFont="1" applyBorder="1" applyAlignment="1" applyProtection="1">
      <alignment horizontal="justify" vertical="center" wrapText="1"/>
      <protection/>
    </xf>
    <xf numFmtId="3" fontId="6" fillId="35" borderId="14" xfId="51" applyNumberFormat="1" applyFont="1" applyFill="1" applyBorder="1" applyAlignment="1" applyProtection="1">
      <alignment vertical="center" wrapText="1"/>
      <protection/>
    </xf>
    <xf numFmtId="3" fontId="6" fillId="35" borderId="14" xfId="51" applyNumberFormat="1" applyFont="1" applyFill="1" applyBorder="1" applyAlignment="1" applyProtection="1">
      <alignment vertical="center" wrapText="1"/>
      <protection locked="0"/>
    </xf>
    <xf numFmtId="3" fontId="6" fillId="35" borderId="57" xfId="51" applyNumberFormat="1" applyFont="1" applyFill="1" applyBorder="1" applyAlignment="1" applyProtection="1">
      <alignment vertical="center"/>
      <protection locked="0"/>
    </xf>
    <xf numFmtId="0" fontId="6" fillId="0" borderId="0" xfId="51" applyFont="1" applyAlignment="1" applyProtection="1">
      <alignment horizontal="center" vertical="center"/>
      <protection locked="0"/>
    </xf>
    <xf numFmtId="0" fontId="34" fillId="0" borderId="10" xfId="0" applyFont="1" applyBorder="1" applyAlignment="1">
      <alignment vertical="center"/>
    </xf>
    <xf numFmtId="0" fontId="34" fillId="0" borderId="16" xfId="0" applyFont="1" applyBorder="1" applyAlignment="1">
      <alignment horizontal="center" vertical="center"/>
    </xf>
    <xf numFmtId="0" fontId="35" fillId="0" borderId="10" xfId="0" applyFont="1" applyBorder="1" applyAlignment="1">
      <alignment vertical="center"/>
    </xf>
    <xf numFmtId="0" fontId="35" fillId="0" borderId="16" xfId="0" applyFont="1" applyBorder="1" applyAlignment="1">
      <alignment horizontal="center" vertical="center" wrapText="1"/>
    </xf>
    <xf numFmtId="0" fontId="8" fillId="0" borderId="16" xfId="52" applyFont="1" applyBorder="1" applyAlignment="1">
      <alignment horizontal="center" vertical="center"/>
      <protection/>
    </xf>
    <xf numFmtId="0" fontId="8" fillId="0" borderId="38" xfId="0" applyFont="1" applyBorder="1" applyAlignment="1">
      <alignment vertical="center"/>
    </xf>
    <xf numFmtId="0" fontId="8" fillId="0" borderId="60" xfId="0" applyFont="1" applyBorder="1" applyAlignment="1">
      <alignment horizontal="center" vertical="center" wrapText="1"/>
    </xf>
    <xf numFmtId="49" fontId="8" fillId="0" borderId="57" xfId="0" applyNumberFormat="1" applyFont="1" applyBorder="1" applyAlignment="1">
      <alignment horizontal="center" vertical="center"/>
    </xf>
    <xf numFmtId="3" fontId="6" fillId="0" borderId="14" xfId="52" applyNumberFormat="1" applyFont="1" applyBorder="1" applyAlignment="1" applyProtection="1">
      <alignment horizontal="right" vertical="center"/>
      <protection locked="0"/>
    </xf>
    <xf numFmtId="3" fontId="6" fillId="0" borderId="19" xfId="52" applyNumberFormat="1" applyFont="1" applyBorder="1" applyAlignment="1" applyProtection="1">
      <alignment horizontal="right" vertical="center"/>
      <protection locked="0"/>
    </xf>
    <xf numFmtId="3" fontId="6" fillId="0" borderId="14" xfId="52" applyNumberFormat="1" applyFont="1" applyBorder="1" applyAlignment="1" applyProtection="1">
      <alignment horizontal="right" vertical="center"/>
      <protection locked="0"/>
    </xf>
    <xf numFmtId="3" fontId="6" fillId="0" borderId="19" xfId="52" applyNumberFormat="1" applyFont="1" applyBorder="1" applyAlignment="1" applyProtection="1">
      <alignment horizontal="right" vertical="center"/>
      <protection locked="0"/>
    </xf>
    <xf numFmtId="3" fontId="6" fillId="0" borderId="37" xfId="51" applyNumberFormat="1" applyFont="1" applyBorder="1" applyAlignment="1" applyProtection="1">
      <alignment vertical="center"/>
      <protection locked="0"/>
    </xf>
    <xf numFmtId="0" fontId="19" fillId="0" borderId="0" xfId="51" applyFont="1" applyAlignment="1" applyProtection="1">
      <alignment vertical="center"/>
      <protection/>
    </xf>
    <xf numFmtId="0" fontId="6" fillId="0" borderId="0" xfId="51" applyFont="1" applyProtection="1">
      <alignment/>
      <protection/>
    </xf>
    <xf numFmtId="0" fontId="6" fillId="0" borderId="0" xfId="51" applyFont="1" applyAlignment="1" applyProtection="1">
      <alignment horizontal="right" vertical="center"/>
      <protection/>
    </xf>
    <xf numFmtId="0" fontId="8" fillId="0" borderId="79" xfId="51" applyFont="1" applyBorder="1" applyAlignment="1" applyProtection="1">
      <alignment horizontal="center" vertical="center" wrapText="1"/>
      <protection/>
    </xf>
    <xf numFmtId="0" fontId="8" fillId="0" borderId="12" xfId="51" applyFont="1" applyBorder="1" applyAlignment="1" applyProtection="1">
      <alignment horizontal="center" vertical="center" wrapText="1"/>
      <protection/>
    </xf>
    <xf numFmtId="0" fontId="8" fillId="0" borderId="22" xfId="51" applyFont="1" applyBorder="1" applyAlignment="1" applyProtection="1">
      <alignment horizontal="center" vertical="center" wrapText="1"/>
      <protection/>
    </xf>
    <xf numFmtId="0" fontId="37" fillId="0" borderId="0" xfId="51" applyFont="1" applyBorder="1" applyAlignment="1" applyProtection="1">
      <alignment vertical="center"/>
      <protection/>
    </xf>
    <xf numFmtId="3" fontId="37" fillId="0" borderId="0" xfId="51" applyNumberFormat="1" applyFont="1" applyFill="1" applyBorder="1" applyAlignment="1" applyProtection="1">
      <alignment vertical="center"/>
      <protection hidden="1"/>
    </xf>
    <xf numFmtId="0" fontId="6" fillId="0" borderId="85" xfId="51" applyFont="1" applyFill="1" applyBorder="1" applyAlignment="1" applyProtection="1">
      <alignment horizontal="left" vertical="center"/>
      <protection/>
    </xf>
    <xf numFmtId="0" fontId="12" fillId="0" borderId="0" xfId="51" applyFont="1" applyAlignment="1" applyProtection="1">
      <alignment horizontal="right" vertical="center" wrapText="1"/>
      <protection/>
    </xf>
    <xf numFmtId="0" fontId="12" fillId="0" borderId="14" xfId="51" applyFont="1" applyFill="1" applyBorder="1" applyAlignment="1" applyProtection="1">
      <alignment vertical="center" wrapText="1"/>
      <protection/>
    </xf>
    <xf numFmtId="0" fontId="12" fillId="0" borderId="20" xfId="51" applyFont="1" applyBorder="1" applyAlignment="1" applyProtection="1">
      <alignment vertical="center" wrapText="1"/>
      <protection/>
    </xf>
    <xf numFmtId="0" fontId="12" fillId="0" borderId="13" xfId="51" applyFont="1" applyBorder="1" applyAlignment="1" applyProtection="1">
      <alignment horizontal="left" vertical="center" wrapText="1"/>
      <protection/>
    </xf>
    <xf numFmtId="0" fontId="12" fillId="0" borderId="57" xfId="51" applyFont="1" applyBorder="1" applyAlignment="1" applyProtection="1">
      <alignment horizontal="left" vertical="center" wrapText="1"/>
      <protection/>
    </xf>
    <xf numFmtId="0" fontId="28" fillId="0" borderId="86" xfId="51" applyFont="1" applyBorder="1" applyAlignment="1" applyProtection="1">
      <alignment horizontal="left" vertical="center" wrapText="1"/>
      <protection/>
    </xf>
    <xf numFmtId="0" fontId="12" fillId="0" borderId="0" xfId="51" applyFont="1" applyAlignment="1" applyProtection="1">
      <alignment vertical="center" wrapText="1"/>
      <protection/>
    </xf>
    <xf numFmtId="4" fontId="12" fillId="0" borderId="0" xfId="51" applyNumberFormat="1" applyFont="1" applyAlignment="1" applyProtection="1">
      <alignment vertical="center" wrapText="1"/>
      <protection/>
    </xf>
    <xf numFmtId="0" fontId="6" fillId="0" borderId="0" xfId="51" applyFont="1" applyFill="1" applyAlignment="1" applyProtection="1">
      <alignment vertical="center"/>
      <protection/>
    </xf>
    <xf numFmtId="0" fontId="12" fillId="0" borderId="0" xfId="51" applyFont="1" applyFill="1" applyAlignment="1" applyProtection="1">
      <alignment vertical="center" wrapText="1"/>
      <protection/>
    </xf>
    <xf numFmtId="4" fontId="19" fillId="0" borderId="0" xfId="51" applyNumberFormat="1" applyFont="1" applyAlignment="1" applyProtection="1">
      <alignment vertical="center" wrapText="1"/>
      <protection/>
    </xf>
    <xf numFmtId="4" fontId="6" fillId="0" borderId="0" xfId="51" applyNumberFormat="1" applyFont="1" applyFill="1" applyBorder="1" applyAlignment="1" applyProtection="1">
      <alignment vertical="center"/>
      <protection/>
    </xf>
    <xf numFmtId="0" fontId="26" fillId="0" borderId="0" xfId="51" applyFont="1" applyFill="1" applyBorder="1" applyAlignment="1" applyProtection="1">
      <alignment horizontal="center" vertical="center" wrapText="1"/>
      <protection/>
    </xf>
    <xf numFmtId="0" fontId="26" fillId="0" borderId="0" xfId="51" applyFont="1" applyFill="1" applyBorder="1" applyAlignment="1" applyProtection="1">
      <alignment vertical="center" wrapText="1"/>
      <protection/>
    </xf>
    <xf numFmtId="4" fontId="26" fillId="0" borderId="0" xfId="51" applyNumberFormat="1" applyFont="1" applyFill="1" applyBorder="1" applyAlignment="1" applyProtection="1">
      <alignment horizontal="center" vertical="center" wrapText="1"/>
      <protection/>
    </xf>
    <xf numFmtId="0" fontId="6" fillId="0" borderId="0" xfId="51" applyFont="1" applyFill="1" applyBorder="1" applyAlignment="1" applyProtection="1">
      <alignment vertical="center" wrapText="1"/>
      <protection/>
    </xf>
    <xf numFmtId="0" fontId="26" fillId="0" borderId="0" xfId="51" applyFont="1" applyFill="1" applyBorder="1" applyAlignment="1" applyProtection="1">
      <alignment horizontal="justify" vertical="center" wrapText="1"/>
      <protection/>
    </xf>
    <xf numFmtId="4" fontId="26" fillId="0" borderId="0" xfId="51" applyNumberFormat="1" applyFont="1" applyFill="1" applyBorder="1" applyAlignment="1" applyProtection="1">
      <alignment horizontal="justify" vertical="center" wrapText="1"/>
      <protection/>
    </xf>
    <xf numFmtId="3" fontId="30" fillId="0" borderId="15" xfId="52" applyNumberFormat="1" applyFont="1" applyBorder="1" applyAlignment="1" applyProtection="1">
      <alignment horizontal="right" vertical="center" wrapText="1"/>
      <protection/>
    </xf>
    <xf numFmtId="3" fontId="30" fillId="0" borderId="18" xfId="52" applyNumberFormat="1" applyFont="1" applyBorder="1" applyAlignment="1" applyProtection="1">
      <alignment horizontal="right" vertical="center" wrapText="1"/>
      <protection/>
    </xf>
    <xf numFmtId="3" fontId="30" fillId="0" borderId="14" xfId="52" applyNumberFormat="1" applyFont="1" applyBorder="1" applyAlignment="1" applyProtection="1">
      <alignment horizontal="right" vertical="center" wrapText="1"/>
      <protection/>
    </xf>
    <xf numFmtId="3" fontId="30" fillId="0" borderId="19" xfId="52" applyNumberFormat="1" applyFont="1" applyBorder="1" applyAlignment="1" applyProtection="1">
      <alignment horizontal="right" vertical="center" wrapText="1"/>
      <protection/>
    </xf>
    <xf numFmtId="3" fontId="30" fillId="0" borderId="23" xfId="52" applyNumberFormat="1" applyFont="1" applyBorder="1" applyAlignment="1" applyProtection="1">
      <alignment horizontal="right" vertical="center" wrapText="1"/>
      <protection/>
    </xf>
    <xf numFmtId="3" fontId="30" fillId="0" borderId="24" xfId="52" applyNumberFormat="1" applyFont="1" applyBorder="1" applyAlignment="1" applyProtection="1">
      <alignment horizontal="right" vertical="center" wrapText="1"/>
      <protection/>
    </xf>
    <xf numFmtId="3" fontId="30" fillId="0" borderId="81" xfId="52" applyNumberFormat="1" applyFont="1" applyBorder="1" applyAlignment="1" applyProtection="1">
      <alignment horizontal="right" vertical="center" wrapText="1"/>
      <protection/>
    </xf>
    <xf numFmtId="3" fontId="30" fillId="0" borderId="58" xfId="52" applyNumberFormat="1" applyFont="1" applyBorder="1" applyAlignment="1" applyProtection="1">
      <alignment horizontal="right" vertical="center" wrapText="1"/>
      <protection/>
    </xf>
    <xf numFmtId="3" fontId="30" fillId="0" borderId="57" xfId="52" applyNumberFormat="1" applyFont="1" applyBorder="1" applyAlignment="1" applyProtection="1">
      <alignment horizontal="right" vertical="center" wrapText="1"/>
      <protection/>
    </xf>
    <xf numFmtId="0" fontId="6" fillId="0" borderId="0" xfId="52" applyFont="1" applyBorder="1" applyAlignment="1" applyProtection="1">
      <alignment vertical="center"/>
      <protection/>
    </xf>
    <xf numFmtId="0" fontId="6" fillId="0" borderId="0" xfId="52" applyFont="1" applyFill="1" applyBorder="1" applyAlignment="1" applyProtection="1">
      <alignment vertical="center"/>
      <protection/>
    </xf>
    <xf numFmtId="4" fontId="6" fillId="0" borderId="0" xfId="51" applyNumberFormat="1" applyFont="1" applyProtection="1">
      <alignment/>
      <protection/>
    </xf>
    <xf numFmtId="4" fontId="12" fillId="0" borderId="0" xfId="51" applyNumberFormat="1" applyFont="1" applyBorder="1" applyAlignment="1" applyProtection="1">
      <alignment horizontal="right" vertical="top" wrapText="1"/>
      <protection/>
    </xf>
    <xf numFmtId="3" fontId="6" fillId="0" borderId="22" xfId="51" applyNumberFormat="1" applyFont="1" applyBorder="1" applyAlignment="1" applyProtection="1">
      <alignment vertical="center"/>
      <protection locked="0"/>
    </xf>
    <xf numFmtId="3" fontId="6" fillId="0" borderId="24" xfId="51" applyNumberFormat="1" applyFont="1" applyBorder="1" applyAlignment="1" applyProtection="1">
      <alignment vertical="center"/>
      <protection locked="0"/>
    </xf>
    <xf numFmtId="0" fontId="12" fillId="0" borderId="0" xfId="51" applyFont="1" applyBorder="1" applyAlignment="1" applyProtection="1">
      <alignment vertical="top" wrapText="1"/>
      <protection/>
    </xf>
    <xf numFmtId="0" fontId="12" fillId="0" borderId="0" xfId="51" applyFont="1" applyBorder="1" applyAlignment="1" applyProtection="1">
      <alignment horizontal="right" vertical="top" wrapText="1"/>
      <protection/>
    </xf>
    <xf numFmtId="3" fontId="6" fillId="0" borderId="34" xfId="51" applyNumberFormat="1" applyFont="1" applyBorder="1" applyAlignment="1" applyProtection="1">
      <alignment vertical="center"/>
      <protection locked="0"/>
    </xf>
    <xf numFmtId="0" fontId="6" fillId="0" borderId="0" xfId="51" applyFont="1" applyFill="1" applyBorder="1" applyProtection="1">
      <alignment/>
      <protection/>
    </xf>
    <xf numFmtId="3" fontId="6" fillId="0" borderId="19" xfId="51" applyNumberFormat="1" applyFont="1" applyBorder="1" applyAlignment="1" applyProtection="1">
      <alignment vertical="center"/>
      <protection locked="0"/>
    </xf>
    <xf numFmtId="4" fontId="6" fillId="0" borderId="0" xfId="51" applyNumberFormat="1" applyFont="1" applyFill="1" applyBorder="1" applyProtection="1">
      <alignment/>
      <protection/>
    </xf>
    <xf numFmtId="0" fontId="6" fillId="0" borderId="0" xfId="51" applyFont="1" applyBorder="1" applyAlignment="1" applyProtection="1">
      <alignment horizontal="center" vertical="center"/>
      <protection locked="0"/>
    </xf>
    <xf numFmtId="0" fontId="6" fillId="0" borderId="15" xfId="51" applyFont="1" applyBorder="1" applyAlignment="1" applyProtection="1">
      <alignment horizontal="center" vertical="center" wrapText="1"/>
      <protection locked="0"/>
    </xf>
    <xf numFmtId="0" fontId="6" fillId="0" borderId="83" xfId="51" applyFont="1" applyBorder="1" applyAlignment="1" applyProtection="1">
      <alignment horizontal="center" vertical="center"/>
      <protection locked="0"/>
    </xf>
    <xf numFmtId="0" fontId="10" fillId="0" borderId="74" xfId="51" applyFont="1" applyBorder="1" applyAlignment="1" applyProtection="1">
      <alignment horizontal="center" vertical="center" wrapText="1"/>
      <protection locked="0"/>
    </xf>
    <xf numFmtId="0" fontId="10" fillId="0" borderId="87" xfId="51" applyFont="1" applyBorder="1" applyAlignment="1" applyProtection="1">
      <alignment horizontal="center" vertical="center"/>
      <protection locked="0"/>
    </xf>
    <xf numFmtId="2" fontId="10" fillId="0" borderId="53" xfId="51" applyNumberFormat="1" applyFont="1" applyBorder="1" applyAlignment="1" applyProtection="1">
      <alignment horizontal="center" vertical="center" wrapText="1"/>
      <protection locked="0"/>
    </xf>
    <xf numFmtId="0" fontId="10" fillId="0" borderId="63" xfId="51" applyFont="1" applyBorder="1" applyAlignment="1" applyProtection="1">
      <alignment horizontal="center" vertical="center" wrapText="1"/>
      <protection locked="0"/>
    </xf>
    <xf numFmtId="0" fontId="10" fillId="0" borderId="0" xfId="51" applyFont="1" applyAlignment="1">
      <alignment vertical="center"/>
      <protection/>
    </xf>
    <xf numFmtId="0" fontId="6" fillId="33" borderId="10" xfId="51" applyFont="1" applyFill="1" applyBorder="1" applyAlignment="1" applyProtection="1">
      <alignment horizontal="center" vertical="center"/>
      <protection locked="0"/>
    </xf>
    <xf numFmtId="3" fontId="6" fillId="33" borderId="14" xfId="51" applyNumberFormat="1" applyFont="1" applyFill="1" applyBorder="1" applyAlignment="1" applyProtection="1">
      <alignment horizontal="right" vertical="center"/>
      <protection locked="0"/>
    </xf>
    <xf numFmtId="0" fontId="6" fillId="33" borderId="88" xfId="51" applyFont="1" applyFill="1" applyBorder="1" applyAlignment="1" applyProtection="1">
      <alignment horizontal="center" vertical="center"/>
      <protection locked="0"/>
    </xf>
    <xf numFmtId="0" fontId="6" fillId="0" borderId="80" xfId="51" applyFont="1" applyBorder="1" applyAlignment="1" applyProtection="1">
      <alignment horizontal="center" vertical="center"/>
      <protection locked="0"/>
    </xf>
    <xf numFmtId="0" fontId="6" fillId="0" borderId="66" xfId="51" applyFont="1" applyBorder="1" applyAlignment="1" applyProtection="1">
      <alignment horizontal="center" vertical="center"/>
      <protection locked="0"/>
    </xf>
    <xf numFmtId="0" fontId="6" fillId="0" borderId="18" xfId="51" applyFont="1" applyBorder="1" applyAlignment="1" applyProtection="1">
      <alignment vertical="center" wrapText="1"/>
      <protection locked="0"/>
    </xf>
    <xf numFmtId="0" fontId="6" fillId="33" borderId="78" xfId="51" applyFont="1" applyFill="1" applyBorder="1" applyAlignment="1" applyProtection="1">
      <alignment horizontal="center" vertical="center"/>
      <protection locked="0"/>
    </xf>
    <xf numFmtId="0" fontId="6" fillId="0" borderId="89" xfId="51" applyFont="1" applyBorder="1" applyAlignment="1" applyProtection="1">
      <alignment horizontal="center" vertical="center"/>
      <protection locked="0"/>
    </xf>
    <xf numFmtId="0" fontId="6" fillId="33" borderId="90" xfId="51" applyFont="1" applyFill="1" applyBorder="1" applyAlignment="1" applyProtection="1">
      <alignment horizontal="center" vertical="center"/>
      <protection locked="0"/>
    </xf>
    <xf numFmtId="0" fontId="6" fillId="0" borderId="91" xfId="51" applyFont="1" applyBorder="1" applyAlignment="1" applyProtection="1">
      <alignment vertical="center" wrapText="1"/>
      <protection locked="0"/>
    </xf>
    <xf numFmtId="0" fontId="6" fillId="33" borderId="92" xfId="51" applyFont="1" applyFill="1" applyBorder="1" applyAlignment="1" applyProtection="1">
      <alignment horizontal="center" vertical="center"/>
      <protection locked="0"/>
    </xf>
    <xf numFmtId="0" fontId="6" fillId="33" borderId="66" xfId="51" applyFont="1" applyFill="1" applyBorder="1" applyAlignment="1" applyProtection="1">
      <alignment horizontal="right" vertical="center"/>
      <protection locked="0"/>
    </xf>
    <xf numFmtId="0" fontId="0" fillId="0" borderId="0" xfId="0" applyFill="1" applyAlignment="1">
      <alignment vertical="center"/>
    </xf>
    <xf numFmtId="3" fontId="12" fillId="0" borderId="93" xfId="55" applyNumberFormat="1" applyFont="1" applyBorder="1" applyAlignment="1" applyProtection="1">
      <alignment horizontal="right" vertical="center"/>
      <protection locked="0"/>
    </xf>
    <xf numFmtId="0" fontId="6" fillId="0" borderId="94" xfId="51" applyFont="1" applyBorder="1" applyAlignment="1" applyProtection="1">
      <alignment horizontal="center" vertical="center"/>
      <protection/>
    </xf>
    <xf numFmtId="0" fontId="6" fillId="0" borderId="70" xfId="51" applyFont="1" applyBorder="1" applyAlignment="1" applyProtection="1">
      <alignment vertical="center"/>
      <protection/>
    </xf>
    <xf numFmtId="0" fontId="6" fillId="0" borderId="95" xfId="51" applyFont="1" applyBorder="1" applyAlignment="1" applyProtection="1">
      <alignment vertical="center"/>
      <protection/>
    </xf>
    <xf numFmtId="0" fontId="6" fillId="0" borderId="11" xfId="51" applyFont="1" applyBorder="1" applyAlignment="1" applyProtection="1">
      <alignment vertical="center"/>
      <protection/>
    </xf>
    <xf numFmtId="3" fontId="6" fillId="0" borderId="22" xfId="51" applyNumberFormat="1" applyFont="1" applyBorder="1" applyAlignment="1" applyProtection="1">
      <alignment vertical="center"/>
      <protection/>
    </xf>
    <xf numFmtId="3" fontId="6" fillId="0" borderId="37" xfId="51" applyNumberFormat="1" applyFont="1" applyBorder="1" applyAlignment="1" applyProtection="1">
      <alignment vertical="center"/>
      <protection/>
    </xf>
    <xf numFmtId="0" fontId="6" fillId="0" borderId="0" xfId="51" applyFont="1" applyFill="1" applyBorder="1" applyProtection="1">
      <alignment/>
      <protection locked="0"/>
    </xf>
    <xf numFmtId="4" fontId="6" fillId="0" borderId="0" xfId="51" applyNumberFormat="1" applyFont="1" applyFill="1" applyBorder="1" applyProtection="1">
      <alignment/>
      <protection locked="0"/>
    </xf>
    <xf numFmtId="0" fontId="15" fillId="0" borderId="0" xfId="51" applyFont="1" applyProtection="1">
      <alignment/>
      <protection locked="0"/>
    </xf>
    <xf numFmtId="0" fontId="19" fillId="0" borderId="0" xfId="51" applyFont="1" applyFill="1" applyBorder="1" applyProtection="1">
      <alignment/>
      <protection locked="0"/>
    </xf>
    <xf numFmtId="0" fontId="29" fillId="0" borderId="0" xfId="51" applyFont="1" applyFill="1" applyBorder="1" applyProtection="1">
      <alignment/>
      <protection locked="0"/>
    </xf>
    <xf numFmtId="0" fontId="6" fillId="35" borderId="31" xfId="51" applyFont="1" applyFill="1" applyBorder="1" applyAlignment="1" applyProtection="1">
      <alignment horizontal="center" vertical="center"/>
      <protection locked="0"/>
    </xf>
    <xf numFmtId="0" fontId="6" fillId="0" borderId="16" xfId="51" applyFont="1" applyBorder="1" applyAlignment="1" applyProtection="1">
      <alignment horizontal="center" vertical="center"/>
      <protection locked="0"/>
    </xf>
    <xf numFmtId="0" fontId="6" fillId="35" borderId="16" xfId="51" applyFont="1" applyFill="1" applyBorder="1" applyAlignment="1" applyProtection="1">
      <alignment horizontal="center" vertical="center"/>
      <protection locked="0"/>
    </xf>
    <xf numFmtId="0" fontId="6" fillId="35" borderId="60" xfId="51" applyFont="1" applyFill="1" applyBorder="1" applyAlignment="1" applyProtection="1">
      <alignment horizontal="center" vertical="center"/>
      <protection locked="0"/>
    </xf>
    <xf numFmtId="0" fontId="6" fillId="33" borderId="96" xfId="51" applyFont="1" applyFill="1" applyBorder="1" applyAlignment="1" applyProtection="1">
      <alignment horizontal="center" vertical="center"/>
      <protection locked="0"/>
    </xf>
    <xf numFmtId="0" fontId="6" fillId="33" borderId="55" xfId="51" applyFont="1" applyFill="1" applyBorder="1" applyAlignment="1" applyProtection="1">
      <alignment vertical="center" wrapText="1"/>
      <protection locked="0"/>
    </xf>
    <xf numFmtId="0" fontId="12" fillId="0" borderId="0" xfId="0" applyFont="1" applyAlignment="1">
      <alignment vertical="center"/>
    </xf>
    <xf numFmtId="3" fontId="13" fillId="0" borderId="0" xfId="0" applyNumberFormat="1" applyFont="1" applyAlignment="1">
      <alignment horizontal="right" vertical="center"/>
    </xf>
    <xf numFmtId="0" fontId="13" fillId="0" borderId="0" xfId="0" applyFont="1" applyAlignment="1">
      <alignment vertical="center"/>
    </xf>
    <xf numFmtId="3" fontId="12" fillId="0" borderId="0" xfId="0" applyNumberFormat="1" applyFont="1" applyAlignment="1">
      <alignment horizontal="right" vertical="center"/>
    </xf>
    <xf numFmtId="3" fontId="6" fillId="36" borderId="14" xfId="51" applyNumberFormat="1" applyFont="1" applyFill="1" applyBorder="1" applyAlignment="1">
      <alignment horizontal="right" vertical="center"/>
      <protection/>
    </xf>
    <xf numFmtId="3" fontId="6" fillId="36" borderId="19" xfId="51" applyNumberFormat="1" applyFont="1" applyFill="1" applyBorder="1" applyAlignment="1">
      <alignment horizontal="right" vertical="center"/>
      <protection/>
    </xf>
    <xf numFmtId="3" fontId="0" fillId="0" borderId="0" xfId="0" applyNumberFormat="1" applyFill="1" applyAlignment="1">
      <alignment horizontal="right" vertical="center"/>
    </xf>
    <xf numFmtId="0" fontId="6" fillId="0" borderId="16" xfId="0" applyFont="1" applyBorder="1" applyAlignment="1">
      <alignment horizontal="center" vertical="center"/>
    </xf>
    <xf numFmtId="0" fontId="12" fillId="0" borderId="16" xfId="0" applyFont="1" applyFill="1" applyBorder="1" applyAlignment="1">
      <alignment horizontal="center" vertical="center"/>
    </xf>
    <xf numFmtId="0" fontId="23" fillId="0" borderId="33" xfId="0" applyFont="1" applyFill="1" applyBorder="1" applyAlignment="1">
      <alignment horizontal="left" vertical="center"/>
    </xf>
    <xf numFmtId="3" fontId="13" fillId="0" borderId="0" xfId="0" applyNumberFormat="1" applyFont="1" applyFill="1" applyAlignment="1">
      <alignment horizontal="right" vertical="center"/>
    </xf>
    <xf numFmtId="3" fontId="12" fillId="0" borderId="0" xfId="0" applyNumberFormat="1" applyFont="1" applyFill="1" applyAlignment="1">
      <alignment horizontal="right" vertical="center"/>
    </xf>
    <xf numFmtId="0" fontId="13" fillId="0" borderId="16" xfId="0" applyFont="1" applyFill="1" applyBorder="1" applyAlignment="1">
      <alignment horizontal="center" vertical="center"/>
    </xf>
    <xf numFmtId="0" fontId="13" fillId="0" borderId="62" xfId="0" applyFont="1" applyFill="1" applyBorder="1" applyAlignment="1">
      <alignment horizontal="left" vertical="center"/>
    </xf>
    <xf numFmtId="0" fontId="12" fillId="0" borderId="71" xfId="0" applyFont="1" applyFill="1" applyBorder="1" applyAlignment="1">
      <alignment horizontal="center" vertical="center"/>
    </xf>
    <xf numFmtId="0" fontId="12" fillId="35" borderId="12" xfId="0" applyFont="1" applyFill="1" applyBorder="1" applyAlignment="1">
      <alignment horizontal="center" vertical="center"/>
    </xf>
    <xf numFmtId="0" fontId="12" fillId="0" borderId="0" xfId="0" applyFont="1" applyFill="1" applyBorder="1" applyAlignment="1">
      <alignment horizontal="center" vertical="center"/>
    </xf>
    <xf numFmtId="0" fontId="28" fillId="0" borderId="0" xfId="0" applyFont="1" applyAlignment="1">
      <alignment vertical="center"/>
    </xf>
    <xf numFmtId="0" fontId="12" fillId="0" borderId="97" xfId="0" applyFont="1" applyBorder="1" applyAlignment="1">
      <alignment horizontal="center" vertical="center"/>
    </xf>
    <xf numFmtId="0" fontId="13" fillId="33" borderId="16" xfId="0" applyFont="1" applyFill="1" applyBorder="1" applyAlignment="1">
      <alignment horizontal="center" vertical="center"/>
    </xf>
    <xf numFmtId="3" fontId="12" fillId="0" borderId="0" xfId="0" applyNumberFormat="1" applyFont="1" applyFill="1" applyBorder="1" applyAlignment="1">
      <alignment horizontal="right" vertical="center"/>
    </xf>
    <xf numFmtId="0" fontId="13" fillId="0" borderId="16" xfId="0" applyFont="1" applyBorder="1" applyAlignment="1">
      <alignment horizontal="center" vertical="center"/>
    </xf>
    <xf numFmtId="3" fontId="13" fillId="0" borderId="0" xfId="0" applyNumberFormat="1" applyFont="1" applyFill="1" applyBorder="1" applyAlignment="1">
      <alignment horizontal="right" vertical="center"/>
    </xf>
    <xf numFmtId="0" fontId="12" fillId="0" borderId="62" xfId="0" applyFont="1" applyFill="1" applyBorder="1" applyAlignment="1">
      <alignment horizontal="left" vertical="center"/>
    </xf>
    <xf numFmtId="3" fontId="6" fillId="0" borderId="0" xfId="51" applyNumberFormat="1" applyFont="1" applyFill="1" applyBorder="1" applyAlignment="1">
      <alignment horizontal="right" vertical="center"/>
      <protection/>
    </xf>
    <xf numFmtId="0" fontId="12" fillId="0" borderId="0" xfId="0" applyFont="1" applyFill="1" applyAlignment="1">
      <alignment vertical="center"/>
    </xf>
    <xf numFmtId="0" fontId="13" fillId="0" borderId="0" xfId="0" applyFont="1" applyFill="1" applyAlignment="1">
      <alignment vertical="center"/>
    </xf>
    <xf numFmtId="3" fontId="6" fillId="0" borderId="62" xfId="51" applyNumberFormat="1" applyFont="1" applyFill="1" applyBorder="1" applyAlignment="1">
      <alignment horizontal="right" vertical="center"/>
      <protection/>
    </xf>
    <xf numFmtId="3" fontId="6" fillId="0" borderId="64" xfId="51" applyNumberFormat="1" applyFont="1" applyFill="1" applyBorder="1" applyAlignment="1">
      <alignment horizontal="right" vertical="center"/>
      <protection/>
    </xf>
    <xf numFmtId="0" fontId="12" fillId="0" borderId="0" xfId="0" applyFont="1" applyFill="1" applyBorder="1" applyAlignment="1">
      <alignment vertical="center"/>
    </xf>
    <xf numFmtId="0" fontId="25" fillId="0" borderId="0" xfId="0" applyFont="1" applyAlignment="1">
      <alignment vertical="center"/>
    </xf>
    <xf numFmtId="0" fontId="12" fillId="0" borderId="82" xfId="0" applyFont="1" applyBorder="1" applyAlignment="1">
      <alignment vertical="center"/>
    </xf>
    <xf numFmtId="0" fontId="12" fillId="0" borderId="56" xfId="0" applyFont="1" applyBorder="1" applyAlignment="1">
      <alignment vertical="center"/>
    </xf>
    <xf numFmtId="49" fontId="12" fillId="0" borderId="62" xfId="0" applyNumberFormat="1" applyFont="1" applyBorder="1" applyAlignment="1">
      <alignment horizontal="left" vertical="center" wrapText="1"/>
    </xf>
    <xf numFmtId="49" fontId="12" fillId="0" borderId="62" xfId="0" applyNumberFormat="1" applyFont="1" applyBorder="1" applyAlignment="1">
      <alignment horizontal="left" vertical="center"/>
    </xf>
    <xf numFmtId="0" fontId="12" fillId="0" borderId="0" xfId="0" applyFont="1" applyBorder="1" applyAlignment="1">
      <alignment vertical="center"/>
    </xf>
    <xf numFmtId="49" fontId="12" fillId="0" borderId="0" xfId="0" applyNumberFormat="1" applyFont="1" applyBorder="1" applyAlignment="1">
      <alignment horizontal="left" vertical="center" wrapText="1"/>
    </xf>
    <xf numFmtId="49" fontId="12" fillId="0" borderId="0" xfId="0" applyNumberFormat="1" applyFont="1" applyBorder="1" applyAlignment="1">
      <alignment horizontal="left" vertical="center"/>
    </xf>
    <xf numFmtId="0" fontId="12" fillId="0" borderId="62" xfId="0" applyFont="1" applyBorder="1" applyAlignment="1">
      <alignment vertical="center"/>
    </xf>
    <xf numFmtId="0" fontId="12" fillId="0" borderId="62" xfId="0" applyFont="1" applyBorder="1" applyAlignment="1">
      <alignment horizontal="left" vertical="center"/>
    </xf>
    <xf numFmtId="0" fontId="12" fillId="0" borderId="98" xfId="0" applyFont="1" applyBorder="1" applyAlignment="1">
      <alignment vertical="center"/>
    </xf>
    <xf numFmtId="0" fontId="12" fillId="0" borderId="62" xfId="0" applyFont="1" applyBorder="1" applyAlignment="1">
      <alignment horizontal="center" vertical="center"/>
    </xf>
    <xf numFmtId="16" fontId="12" fillId="0" borderId="62" xfId="0" applyNumberFormat="1" applyFont="1" applyBorder="1" applyAlignment="1">
      <alignment horizontal="left" vertical="center"/>
    </xf>
    <xf numFmtId="0" fontId="13" fillId="0" borderId="0" xfId="0" applyFont="1" applyFill="1" applyBorder="1" applyAlignment="1">
      <alignment vertical="center"/>
    </xf>
    <xf numFmtId="0" fontId="31" fillId="0" borderId="0" xfId="0" applyFont="1" applyAlignment="1">
      <alignment vertical="center"/>
    </xf>
    <xf numFmtId="3" fontId="6" fillId="0" borderId="22" xfId="51" applyNumberFormat="1" applyFont="1" applyBorder="1" applyAlignment="1" applyProtection="1">
      <alignment vertical="center"/>
      <protection locked="0"/>
    </xf>
    <xf numFmtId="0" fontId="6" fillId="35" borderId="85" xfId="51" applyFont="1" applyFill="1" applyBorder="1" applyAlignment="1" applyProtection="1">
      <alignment horizontal="center" vertical="center"/>
      <protection/>
    </xf>
    <xf numFmtId="0" fontId="6" fillId="35" borderId="31" xfId="51" applyFont="1" applyFill="1" applyBorder="1" applyAlignment="1" applyProtection="1">
      <alignment horizontal="center" vertical="center"/>
      <protection/>
    </xf>
    <xf numFmtId="0" fontId="8" fillId="0" borderId="11" xfId="51" applyFont="1" applyBorder="1" applyAlignment="1" applyProtection="1">
      <alignment horizontal="center" vertical="center" wrapText="1"/>
      <protection/>
    </xf>
    <xf numFmtId="173" fontId="6" fillId="33" borderId="14" xfId="51" applyNumberFormat="1" applyFont="1" applyFill="1" applyBorder="1" applyAlignment="1" applyProtection="1">
      <alignment horizontal="right" vertical="center"/>
      <protection locked="0"/>
    </xf>
    <xf numFmtId="0" fontId="6" fillId="0" borderId="23" xfId="51" applyFont="1" applyBorder="1" applyAlignment="1" applyProtection="1">
      <alignment horizontal="center" vertical="center" wrapText="1"/>
      <protection/>
    </xf>
    <xf numFmtId="0" fontId="6" fillId="0" borderId="53" xfId="51" applyFont="1" applyBorder="1" applyAlignment="1" applyProtection="1">
      <alignment horizontal="center" vertical="center" wrapText="1"/>
      <protection/>
    </xf>
    <xf numFmtId="0" fontId="6" fillId="35" borderId="14" xfId="51" applyFont="1" applyFill="1" applyBorder="1" applyAlignment="1" applyProtection="1">
      <alignment horizontal="left" vertical="center"/>
      <protection/>
    </xf>
    <xf numFmtId="0" fontId="6" fillId="0" borderId="56" xfId="51" applyFont="1" applyBorder="1" applyAlignment="1" applyProtection="1">
      <alignment vertical="center" wrapText="1"/>
      <protection/>
    </xf>
    <xf numFmtId="3" fontId="6" fillId="0" borderId="20" xfId="51" applyNumberFormat="1" applyFont="1" applyBorder="1" applyAlignment="1" applyProtection="1">
      <alignment vertical="center" wrapText="1"/>
      <protection/>
    </xf>
    <xf numFmtId="3" fontId="8" fillId="0" borderId="12" xfId="51" applyNumberFormat="1" applyFont="1" applyFill="1" applyBorder="1" applyAlignment="1" applyProtection="1">
      <alignment horizontal="left" vertical="center"/>
      <protection/>
    </xf>
    <xf numFmtId="3" fontId="8" fillId="0" borderId="76" xfId="51" applyNumberFormat="1" applyFont="1" applyFill="1" applyBorder="1" applyAlignment="1" applyProtection="1">
      <alignment vertical="center"/>
      <protection/>
    </xf>
    <xf numFmtId="0" fontId="29" fillId="0" borderId="0" xfId="51" applyFont="1" applyAlignment="1" applyProtection="1">
      <alignment horizontal="left" vertical="center" wrapText="1"/>
      <protection/>
    </xf>
    <xf numFmtId="0" fontId="12" fillId="0" borderId="0" xfId="0" applyFont="1" applyAlignment="1">
      <alignment vertical="center"/>
    </xf>
    <xf numFmtId="0" fontId="6" fillId="0" borderId="25" xfId="51" applyFont="1" applyFill="1" applyBorder="1" applyAlignment="1">
      <alignment horizontal="center" vertical="center" wrapText="1"/>
      <protection/>
    </xf>
    <xf numFmtId="3" fontId="6" fillId="0" borderId="0" xfId="51" applyNumberFormat="1" applyFont="1" applyAlignment="1">
      <alignment vertical="center"/>
      <protection/>
    </xf>
    <xf numFmtId="0" fontId="37" fillId="0" borderId="0" xfId="51" applyFont="1" applyAlignment="1">
      <alignment vertical="center"/>
      <protection/>
    </xf>
    <xf numFmtId="4" fontId="37" fillId="0" borderId="0" xfId="51" applyNumberFormat="1" applyFont="1" applyAlignment="1">
      <alignment vertical="center"/>
      <protection/>
    </xf>
    <xf numFmtId="3" fontId="37" fillId="0" borderId="0" xfId="51" applyNumberFormat="1" applyFont="1" applyAlignment="1">
      <alignment vertical="center"/>
      <protection/>
    </xf>
    <xf numFmtId="0" fontId="40" fillId="0" borderId="0" xfId="0" applyFont="1" applyAlignment="1" applyProtection="1">
      <alignment vertical="center"/>
      <protection/>
    </xf>
    <xf numFmtId="0" fontId="37" fillId="0" borderId="0" xfId="51" applyFont="1" applyAlignment="1" applyProtection="1">
      <alignment vertical="center"/>
      <protection/>
    </xf>
    <xf numFmtId="0" fontId="9" fillId="0" borderId="0" xfId="51" applyFont="1" applyAlignment="1" applyProtection="1">
      <alignment vertical="center"/>
      <protection/>
    </xf>
    <xf numFmtId="0" fontId="6" fillId="0" borderId="0" xfId="51" applyFont="1" applyProtection="1">
      <alignment/>
      <protection locked="0"/>
    </xf>
    <xf numFmtId="0" fontId="6" fillId="0" borderId="0" xfId="51" applyFont="1" applyFill="1" applyBorder="1" applyAlignment="1" applyProtection="1">
      <alignment horizontal="left" vertical="center" wrapText="1"/>
      <protection locked="0"/>
    </xf>
    <xf numFmtId="4" fontId="6" fillId="0" borderId="0" xfId="51" applyNumberFormat="1" applyFont="1" applyFill="1" applyBorder="1" applyAlignment="1" applyProtection="1">
      <alignment horizontal="left" vertical="center" wrapText="1"/>
      <protection locked="0"/>
    </xf>
    <xf numFmtId="0" fontId="6" fillId="0" borderId="33" xfId="0" applyFont="1" applyFill="1" applyBorder="1" applyAlignment="1">
      <alignment horizontal="justify" vertical="center"/>
    </xf>
    <xf numFmtId="0" fontId="12" fillId="0" borderId="33" xfId="0" applyFont="1" applyFill="1" applyBorder="1" applyAlignment="1">
      <alignment horizontal="justify" vertical="center"/>
    </xf>
    <xf numFmtId="0" fontId="12" fillId="0" borderId="33" xfId="0" applyFont="1" applyFill="1" applyBorder="1" applyAlignment="1">
      <alignment horizontal="left" vertical="center"/>
    </xf>
    <xf numFmtId="0" fontId="12" fillId="37" borderId="16" xfId="0" applyFont="1" applyFill="1" applyBorder="1" applyAlignment="1">
      <alignment horizontal="center" vertical="center"/>
    </xf>
    <xf numFmtId="0" fontId="12" fillId="0" borderId="65" xfId="0" applyFont="1" applyBorder="1" applyAlignment="1">
      <alignment horizontal="center" vertical="center" wrapText="1" shrinkToFit="1"/>
    </xf>
    <xf numFmtId="0" fontId="12" fillId="0" borderId="20" xfId="0" applyFont="1" applyBorder="1" applyAlignment="1">
      <alignment horizontal="center" vertical="center" wrapText="1" shrinkToFit="1"/>
    </xf>
    <xf numFmtId="0" fontId="12" fillId="0" borderId="65" xfId="0" applyFont="1" applyFill="1" applyBorder="1" applyAlignment="1">
      <alignment horizontal="center" vertical="center" wrapText="1" shrinkToFit="1"/>
    </xf>
    <xf numFmtId="0" fontId="12" fillId="0" borderId="99" xfId="0" applyFont="1" applyFill="1" applyBorder="1" applyAlignment="1">
      <alignment horizontal="center" vertical="center" wrapText="1" shrinkToFit="1"/>
    </xf>
    <xf numFmtId="0" fontId="12" fillId="0" borderId="21" xfId="0" applyFont="1" applyFill="1" applyBorder="1" applyAlignment="1">
      <alignment horizontal="center" vertical="center" wrapText="1" shrinkToFit="1"/>
    </xf>
    <xf numFmtId="3" fontId="6" fillId="0" borderId="14" xfId="51" applyNumberFormat="1" applyFont="1" applyFill="1" applyBorder="1" applyAlignment="1" applyProtection="1">
      <alignment horizontal="right" vertical="center"/>
      <protection locked="0"/>
    </xf>
    <xf numFmtId="0" fontId="12" fillId="0" borderId="0" xfId="0" applyFont="1" applyFill="1" applyBorder="1" applyAlignment="1">
      <alignment horizontal="center" vertical="center" wrapText="1" shrinkToFit="1"/>
    </xf>
    <xf numFmtId="3" fontId="6" fillId="0" borderId="98" xfId="51" applyNumberFormat="1" applyFont="1" applyFill="1" applyBorder="1" applyAlignment="1">
      <alignment horizontal="right" vertical="center"/>
      <protection/>
    </xf>
    <xf numFmtId="3" fontId="6" fillId="0" borderId="16" xfId="51" applyNumberFormat="1" applyFont="1" applyFill="1" applyBorder="1" applyAlignment="1" applyProtection="1">
      <alignment horizontal="right" vertical="center"/>
      <protection locked="0"/>
    </xf>
    <xf numFmtId="0" fontId="13" fillId="33" borderId="14" xfId="0" applyFont="1" applyFill="1" applyBorder="1" applyAlignment="1">
      <alignment horizontal="center" vertical="center"/>
    </xf>
    <xf numFmtId="0" fontId="13" fillId="0" borderId="14" xfId="0" applyFont="1" applyBorder="1" applyAlignment="1">
      <alignment horizontal="center" vertical="center"/>
    </xf>
    <xf numFmtId="0" fontId="12"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62" xfId="0" applyFont="1" applyFill="1" applyBorder="1" applyAlignment="1" applyProtection="1">
      <alignment horizontal="left" vertical="center"/>
      <protection locked="0"/>
    </xf>
    <xf numFmtId="0" fontId="13" fillId="0" borderId="33" xfId="0" applyFont="1" applyFill="1" applyBorder="1" applyAlignment="1" applyProtection="1">
      <alignment horizontal="left" vertical="center"/>
      <protection locked="0"/>
    </xf>
    <xf numFmtId="3" fontId="12" fillId="0" borderId="16" xfId="0" applyNumberFormat="1" applyFont="1" applyBorder="1" applyAlignment="1" applyProtection="1">
      <alignment horizontal="right" vertical="center"/>
      <protection locked="0"/>
    </xf>
    <xf numFmtId="3" fontId="12" fillId="0" borderId="14" xfId="0" applyNumberFormat="1" applyFont="1" applyBorder="1" applyAlignment="1" applyProtection="1">
      <alignment horizontal="right" vertical="center"/>
      <protection locked="0"/>
    </xf>
    <xf numFmtId="0" fontId="12" fillId="0" borderId="14" xfId="0" applyFont="1" applyFill="1" applyBorder="1" applyAlignment="1" applyProtection="1">
      <alignment horizontal="center" vertical="center"/>
      <protection locked="0"/>
    </xf>
    <xf numFmtId="0" fontId="12" fillId="0" borderId="14" xfId="0" applyFont="1" applyBorder="1" applyAlignment="1" applyProtection="1">
      <alignment vertical="center"/>
      <protection locked="0"/>
    </xf>
    <xf numFmtId="3" fontId="6" fillId="0" borderId="20" xfId="51" applyNumberFormat="1" applyFont="1" applyFill="1" applyBorder="1" applyAlignment="1" applyProtection="1">
      <alignment horizontal="right" vertical="center"/>
      <protection locked="0"/>
    </xf>
    <xf numFmtId="3" fontId="6" fillId="0" borderId="19" xfId="51" applyNumberFormat="1" applyFont="1" applyFill="1" applyBorder="1" applyAlignment="1" applyProtection="1">
      <alignment horizontal="right" vertical="center"/>
      <protection/>
    </xf>
    <xf numFmtId="3" fontId="6" fillId="0" borderId="18" xfId="51" applyNumberFormat="1" applyFont="1" applyFill="1" applyBorder="1" applyAlignment="1" applyProtection="1">
      <alignment horizontal="right" vertical="center"/>
      <protection/>
    </xf>
    <xf numFmtId="0" fontId="6" fillId="0" borderId="77" xfId="51" applyFont="1" applyFill="1" applyBorder="1" applyAlignment="1" applyProtection="1">
      <alignment vertical="center"/>
      <protection/>
    </xf>
    <xf numFmtId="0" fontId="6" fillId="0" borderId="56" xfId="51" applyFont="1" applyFill="1" applyBorder="1" applyAlignment="1" applyProtection="1">
      <alignment horizontal="left" vertical="center"/>
      <protection/>
    </xf>
    <xf numFmtId="0" fontId="90" fillId="0" borderId="0" xfId="0" applyFont="1" applyAlignment="1" applyProtection="1">
      <alignment vertical="center"/>
      <protection/>
    </xf>
    <xf numFmtId="165" fontId="90" fillId="0" borderId="0" xfId="0" applyNumberFormat="1" applyFont="1" applyFill="1" applyAlignment="1" applyProtection="1">
      <alignment vertical="center"/>
      <protection/>
    </xf>
    <xf numFmtId="165" fontId="40" fillId="0" borderId="0" xfId="0" applyNumberFormat="1" applyFont="1" applyAlignment="1" applyProtection="1">
      <alignment vertical="center"/>
      <protection/>
    </xf>
    <xf numFmtId="165" fontId="0" fillId="0" borderId="0" xfId="0" applyNumberFormat="1" applyAlignment="1" applyProtection="1">
      <alignment vertical="center"/>
      <protection/>
    </xf>
    <xf numFmtId="165" fontId="90" fillId="0" borderId="0" xfId="0" applyNumberFormat="1" applyFont="1" applyAlignment="1" applyProtection="1">
      <alignment vertical="center"/>
      <protection/>
    </xf>
    <xf numFmtId="0" fontId="12" fillId="0" borderId="56" xfId="0" applyFont="1" applyFill="1" applyBorder="1" applyAlignment="1">
      <alignment horizontal="left" vertical="center"/>
    </xf>
    <xf numFmtId="0" fontId="7" fillId="38" borderId="0" xfId="51" applyFont="1" applyFill="1" applyAlignment="1" applyProtection="1">
      <alignment vertical="center"/>
      <protection locked="0"/>
    </xf>
    <xf numFmtId="0" fontId="6" fillId="38" borderId="0" xfId="51" applyFont="1" applyFill="1" applyAlignment="1">
      <alignment vertical="center"/>
      <protection/>
    </xf>
    <xf numFmtId="0" fontId="91" fillId="38" borderId="0" xfId="51" applyFont="1" applyFill="1" applyAlignment="1">
      <alignment vertical="center"/>
      <protection/>
    </xf>
    <xf numFmtId="0" fontId="6" fillId="38" borderId="0" xfId="51" applyFont="1" applyFill="1" applyAlignment="1">
      <alignment horizontal="center" vertical="center"/>
      <protection/>
    </xf>
    <xf numFmtId="0" fontId="6" fillId="38" borderId="0" xfId="51" applyFont="1" applyFill="1" applyBorder="1" applyAlignment="1">
      <alignment vertical="center"/>
      <protection/>
    </xf>
    <xf numFmtId="0" fontId="6" fillId="0" borderId="0" xfId="51" applyFont="1" applyAlignment="1">
      <alignment vertical="center"/>
      <protection/>
    </xf>
    <xf numFmtId="0" fontId="6" fillId="38" borderId="0" xfId="51" applyFont="1" applyFill="1" applyBorder="1" applyAlignment="1">
      <alignment horizontal="right" vertical="center"/>
      <protection/>
    </xf>
    <xf numFmtId="0" fontId="8" fillId="38" borderId="0" xfId="51" applyFont="1" applyFill="1" applyBorder="1" applyAlignment="1">
      <alignment horizontal="center" vertical="center"/>
      <protection/>
    </xf>
    <xf numFmtId="0" fontId="6" fillId="0" borderId="16" xfId="51" applyFont="1" applyFill="1" applyBorder="1" applyAlignment="1">
      <alignment horizontal="center" vertical="center"/>
      <protection/>
    </xf>
    <xf numFmtId="0" fontId="6" fillId="0" borderId="14" xfId="51" applyFont="1" applyFill="1" applyBorder="1" applyAlignment="1">
      <alignment horizontal="center" vertical="center"/>
      <protection/>
    </xf>
    <xf numFmtId="0" fontId="6" fillId="0" borderId="19" xfId="51" applyFont="1" applyFill="1" applyBorder="1" applyAlignment="1">
      <alignment horizontal="center" vertical="center"/>
      <protection/>
    </xf>
    <xf numFmtId="0" fontId="6" fillId="38" borderId="0" xfId="51" applyFont="1" applyFill="1" applyBorder="1" applyAlignment="1">
      <alignment horizontal="center" vertical="center"/>
      <protection/>
    </xf>
    <xf numFmtId="0" fontId="15" fillId="38" borderId="0" xfId="51" applyFont="1" applyFill="1" applyBorder="1" applyAlignment="1">
      <alignment horizontal="center" vertical="center"/>
      <protection/>
    </xf>
    <xf numFmtId="0" fontId="6" fillId="13" borderId="100" xfId="51" applyFont="1" applyFill="1" applyBorder="1" applyAlignment="1">
      <alignment horizontal="center" vertical="center"/>
      <protection/>
    </xf>
    <xf numFmtId="3" fontId="6" fillId="13" borderId="100" xfId="51" applyNumberFormat="1" applyFont="1" applyFill="1" applyBorder="1" applyAlignment="1">
      <alignment horizontal="right" vertical="center"/>
      <protection/>
    </xf>
    <xf numFmtId="3" fontId="6" fillId="13" borderId="101" xfId="51" applyNumberFormat="1" applyFont="1" applyFill="1" applyBorder="1" applyAlignment="1">
      <alignment horizontal="right" vertical="center"/>
      <protection/>
    </xf>
    <xf numFmtId="3" fontId="6" fillId="13" borderId="102" xfId="51" applyNumberFormat="1" applyFont="1" applyFill="1" applyBorder="1" applyAlignment="1">
      <alignment horizontal="right" vertical="center"/>
      <protection/>
    </xf>
    <xf numFmtId="0" fontId="6" fillId="37" borderId="103" xfId="51" applyFont="1" applyFill="1" applyBorder="1" applyAlignment="1">
      <alignment vertical="center"/>
      <protection/>
    </xf>
    <xf numFmtId="0" fontId="6" fillId="37" borderId="104" xfId="51" applyFont="1" applyFill="1" applyBorder="1" applyAlignment="1">
      <alignment horizontal="center" vertical="center"/>
      <protection/>
    </xf>
    <xf numFmtId="0" fontId="6" fillId="7" borderId="103" xfId="51" applyFont="1" applyFill="1" applyBorder="1" applyAlignment="1">
      <alignment vertical="center"/>
      <protection/>
    </xf>
    <xf numFmtId="0" fontId="6" fillId="7" borderId="105" xfId="51" applyFont="1" applyFill="1" applyBorder="1" applyAlignment="1">
      <alignment vertical="center"/>
      <protection/>
    </xf>
    <xf numFmtId="0" fontId="6" fillId="7" borderId="105" xfId="54" applyFont="1" applyFill="1" applyBorder="1" applyAlignment="1">
      <alignment horizontal="right" vertical="center"/>
      <protection/>
    </xf>
    <xf numFmtId="0" fontId="6" fillId="7" borderId="105" xfId="54" applyFont="1" applyFill="1" applyBorder="1" applyAlignment="1">
      <alignment horizontal="left" vertical="center"/>
      <protection/>
    </xf>
    <xf numFmtId="0" fontId="6" fillId="7" borderId="106" xfId="51" applyFont="1" applyFill="1" applyBorder="1" applyAlignment="1">
      <alignment vertical="center"/>
      <protection/>
    </xf>
    <xf numFmtId="0" fontId="6" fillId="7" borderId="104" xfId="51" applyFont="1" applyFill="1" applyBorder="1" applyAlignment="1">
      <alignment horizontal="center" vertical="center"/>
      <protection/>
    </xf>
    <xf numFmtId="0" fontId="6" fillId="39" borderId="103" xfId="51" applyFont="1" applyFill="1" applyBorder="1" applyAlignment="1">
      <alignment vertical="center"/>
      <protection/>
    </xf>
    <xf numFmtId="0" fontId="6" fillId="39" borderId="105" xfId="51" applyFont="1" applyFill="1" applyBorder="1" applyAlignment="1">
      <alignment vertical="center"/>
      <protection/>
    </xf>
    <xf numFmtId="0" fontId="6" fillId="39" borderId="106" xfId="51" applyFont="1" applyFill="1" applyBorder="1" applyAlignment="1">
      <alignment vertical="center"/>
      <protection/>
    </xf>
    <xf numFmtId="0" fontId="6" fillId="39" borderId="104" xfId="51" applyFont="1" applyFill="1" applyBorder="1" applyAlignment="1">
      <alignment horizontal="center" vertical="center"/>
      <protection/>
    </xf>
    <xf numFmtId="3" fontId="6" fillId="39" borderId="104" xfId="51" applyNumberFormat="1" applyFont="1" applyFill="1" applyBorder="1" applyAlignment="1">
      <alignment horizontal="right" vertical="center"/>
      <protection/>
    </xf>
    <xf numFmtId="3" fontId="6" fillId="39" borderId="107" xfId="51" applyNumberFormat="1" applyFont="1" applyFill="1" applyBorder="1" applyAlignment="1">
      <alignment horizontal="right" vertical="center"/>
      <protection/>
    </xf>
    <xf numFmtId="3" fontId="6" fillId="39" borderId="108" xfId="51" applyNumberFormat="1" applyFont="1" applyFill="1" applyBorder="1" applyAlignment="1">
      <alignment horizontal="right" vertical="center"/>
      <protection/>
    </xf>
    <xf numFmtId="0" fontId="6" fillId="40" borderId="103" xfId="51" applyFont="1" applyFill="1" applyBorder="1" applyAlignment="1">
      <alignment vertical="center"/>
      <protection/>
    </xf>
    <xf numFmtId="0" fontId="6" fillId="38" borderId="105" xfId="51" applyFont="1" applyFill="1" applyBorder="1" applyAlignment="1">
      <alignment vertical="center"/>
      <protection/>
    </xf>
    <xf numFmtId="0" fontId="6" fillId="0" borderId="104" xfId="51" applyFont="1" applyFill="1" applyBorder="1" applyAlignment="1">
      <alignment horizontal="center" vertical="center"/>
      <protection/>
    </xf>
    <xf numFmtId="3" fontId="6" fillId="0" borderId="104" xfId="51" applyNumberFormat="1" applyFont="1" applyFill="1" applyBorder="1" applyAlignment="1">
      <alignment horizontal="right" vertical="center"/>
      <protection/>
    </xf>
    <xf numFmtId="3" fontId="6" fillId="0" borderId="107" xfId="51" applyNumberFormat="1" applyFont="1" applyFill="1" applyBorder="1" applyAlignment="1">
      <alignment horizontal="right" vertical="center"/>
      <protection/>
    </xf>
    <xf numFmtId="3" fontId="6" fillId="0" borderId="108" xfId="51" applyNumberFormat="1" applyFont="1" applyFill="1" applyBorder="1" applyAlignment="1">
      <alignment horizontal="right" vertical="center"/>
      <protection/>
    </xf>
    <xf numFmtId="173" fontId="6" fillId="38" borderId="0" xfId="51" applyNumberFormat="1" applyFont="1" applyFill="1" applyBorder="1" applyAlignment="1">
      <alignment horizontal="center" vertical="center"/>
      <protection/>
    </xf>
    <xf numFmtId="0" fontId="6" fillId="41" borderId="103" xfId="51" applyFont="1" applyFill="1" applyBorder="1" applyAlignment="1">
      <alignment vertical="center"/>
      <protection/>
    </xf>
    <xf numFmtId="0" fontId="6" fillId="38" borderId="104" xfId="51" applyFont="1" applyFill="1" applyBorder="1" applyAlignment="1">
      <alignment horizontal="center" vertical="center"/>
      <protection/>
    </xf>
    <xf numFmtId="0" fontId="6" fillId="0" borderId="0" xfId="51" applyFont="1" applyFill="1" applyAlignment="1">
      <alignment vertical="center"/>
      <protection/>
    </xf>
    <xf numFmtId="0" fontId="6" fillId="42" borderId="103" xfId="51" applyFont="1" applyFill="1" applyBorder="1" applyAlignment="1">
      <alignment vertical="center"/>
      <protection/>
    </xf>
    <xf numFmtId="0" fontId="6" fillId="43" borderId="103" xfId="51" applyFont="1" applyFill="1" applyBorder="1" applyAlignment="1">
      <alignment vertical="center"/>
      <protection/>
    </xf>
    <xf numFmtId="0" fontId="6" fillId="33" borderId="105" xfId="51" applyFont="1" applyFill="1" applyBorder="1" applyAlignment="1">
      <alignment vertical="center"/>
      <protection/>
    </xf>
    <xf numFmtId="0" fontId="6" fillId="0" borderId="105" xfId="51" applyFont="1" applyFill="1" applyBorder="1" applyAlignment="1">
      <alignment vertical="center"/>
      <protection/>
    </xf>
    <xf numFmtId="0" fontId="6" fillId="0" borderId="106" xfId="51" applyFont="1" applyFill="1" applyBorder="1" applyAlignment="1">
      <alignment vertical="center"/>
      <protection/>
    </xf>
    <xf numFmtId="0" fontId="6" fillId="43" borderId="109" xfId="51" applyFont="1" applyFill="1" applyBorder="1" applyAlignment="1">
      <alignment vertical="center"/>
      <protection/>
    </xf>
    <xf numFmtId="0" fontId="6" fillId="33" borderId="110" xfId="51" applyFont="1" applyFill="1" applyBorder="1" applyAlignment="1">
      <alignment vertical="center"/>
      <protection/>
    </xf>
    <xf numFmtId="0" fontId="6" fillId="0" borderId="110" xfId="51" applyFont="1" applyFill="1" applyBorder="1" applyAlignment="1">
      <alignment vertical="center"/>
      <protection/>
    </xf>
    <xf numFmtId="0" fontId="6" fillId="0" borderId="111" xfId="51" applyFont="1" applyFill="1" applyBorder="1" applyAlignment="1">
      <alignment vertical="center"/>
      <protection/>
    </xf>
    <xf numFmtId="0" fontId="6" fillId="38" borderId="112" xfId="51" applyFont="1" applyFill="1" applyBorder="1" applyAlignment="1">
      <alignment horizontal="center" vertical="center"/>
      <protection/>
    </xf>
    <xf numFmtId="3" fontId="6" fillId="0" borderId="112" xfId="51" applyNumberFormat="1" applyFont="1" applyFill="1" applyBorder="1" applyAlignment="1">
      <alignment horizontal="right" vertical="center"/>
      <protection/>
    </xf>
    <xf numFmtId="3" fontId="6" fillId="0" borderId="113" xfId="51" applyNumberFormat="1" applyFont="1" applyFill="1" applyBorder="1" applyAlignment="1">
      <alignment horizontal="right" vertical="center"/>
      <protection/>
    </xf>
    <xf numFmtId="3" fontId="6" fillId="0" borderId="114" xfId="51" applyNumberFormat="1" applyFont="1" applyFill="1" applyBorder="1" applyAlignment="1">
      <alignment horizontal="right" vertical="center"/>
      <protection/>
    </xf>
    <xf numFmtId="0" fontId="0" fillId="38" borderId="0" xfId="0" applyFill="1" applyAlignment="1">
      <alignment/>
    </xf>
    <xf numFmtId="3" fontId="0" fillId="38" borderId="0" xfId="0" applyNumberFormat="1" applyFill="1" applyAlignment="1">
      <alignment horizontal="right"/>
    </xf>
    <xf numFmtId="0" fontId="0" fillId="38" borderId="0" xfId="0" applyFill="1" applyBorder="1" applyAlignment="1">
      <alignment/>
    </xf>
    <xf numFmtId="0" fontId="6" fillId="39" borderId="105" xfId="54" applyFont="1" applyFill="1" applyBorder="1" applyAlignment="1">
      <alignment horizontal="right" vertical="center"/>
      <protection/>
    </xf>
    <xf numFmtId="0" fontId="6" fillId="0" borderId="0" xfId="51" applyFont="1" applyFill="1" applyBorder="1" applyAlignment="1">
      <alignment horizontal="center" vertical="center"/>
      <protection/>
    </xf>
    <xf numFmtId="0" fontId="6" fillId="33" borderId="103" xfId="51" applyFont="1" applyFill="1" applyBorder="1" applyAlignment="1">
      <alignment vertical="center"/>
      <protection/>
    </xf>
    <xf numFmtId="0" fontId="6" fillId="33" borderId="105" xfId="51" applyFont="1" applyFill="1" applyBorder="1" applyAlignment="1">
      <alignment horizontal="right" vertical="center"/>
      <protection/>
    </xf>
    <xf numFmtId="0" fontId="6" fillId="38" borderId="105" xfId="54" applyFont="1" applyFill="1" applyBorder="1" applyAlignment="1">
      <alignment horizontal="left" vertical="center"/>
      <protection/>
    </xf>
    <xf numFmtId="0" fontId="6" fillId="33" borderId="106" xfId="51" applyFont="1" applyFill="1" applyBorder="1" applyAlignment="1">
      <alignment vertical="center"/>
      <protection/>
    </xf>
    <xf numFmtId="173" fontId="6" fillId="0" borderId="0" xfId="51" applyNumberFormat="1" applyFont="1" applyFill="1" applyBorder="1" applyAlignment="1">
      <alignment horizontal="center" vertical="center"/>
      <protection/>
    </xf>
    <xf numFmtId="0" fontId="6" fillId="39" borderId="105" xfId="54" applyFont="1" applyFill="1" applyBorder="1" applyAlignment="1">
      <alignment horizontal="left" vertical="center"/>
      <protection/>
    </xf>
    <xf numFmtId="0" fontId="6" fillId="38" borderId="103" xfId="51" applyFont="1" applyFill="1" applyBorder="1" applyAlignment="1">
      <alignment vertical="center"/>
      <protection/>
    </xf>
    <xf numFmtId="0" fontId="6" fillId="38" borderId="106" xfId="51" applyFont="1" applyFill="1" applyBorder="1" applyAlignment="1">
      <alignment vertical="center"/>
      <protection/>
    </xf>
    <xf numFmtId="0" fontId="6" fillId="13" borderId="115" xfId="51" applyFont="1" applyFill="1" applyBorder="1" applyAlignment="1">
      <alignment horizontal="center" vertical="center"/>
      <protection/>
    </xf>
    <xf numFmtId="3" fontId="6" fillId="13" borderId="104" xfId="51" applyNumberFormat="1" applyFont="1" applyFill="1" applyBorder="1" applyAlignment="1">
      <alignment horizontal="right" vertical="center"/>
      <protection/>
    </xf>
    <xf numFmtId="3" fontId="6" fillId="13" borderId="107" xfId="51" applyNumberFormat="1" applyFont="1" applyFill="1" applyBorder="1" applyAlignment="1">
      <alignment horizontal="right" vertical="center"/>
      <protection/>
    </xf>
    <xf numFmtId="3" fontId="6" fillId="13" borderId="108" xfId="51" applyNumberFormat="1" applyFont="1" applyFill="1" applyBorder="1" applyAlignment="1">
      <alignment horizontal="right" vertical="center"/>
      <protection/>
    </xf>
    <xf numFmtId="0" fontId="6" fillId="33" borderId="109" xfId="51" applyFont="1" applyFill="1" applyBorder="1" applyAlignment="1">
      <alignment vertical="center"/>
      <protection/>
    </xf>
    <xf numFmtId="0" fontId="6" fillId="38" borderId="110" xfId="51" applyFont="1" applyFill="1" applyBorder="1" applyAlignment="1">
      <alignment vertical="center"/>
      <protection/>
    </xf>
    <xf numFmtId="0" fontId="6" fillId="33" borderId="111" xfId="51" applyFont="1" applyFill="1" applyBorder="1" applyAlignment="1">
      <alignment vertical="center"/>
      <protection/>
    </xf>
    <xf numFmtId="0" fontId="6" fillId="0" borderId="112" xfId="51" applyFont="1" applyFill="1" applyBorder="1" applyAlignment="1">
      <alignment horizontal="center" vertical="center"/>
      <protection/>
    </xf>
    <xf numFmtId="0" fontId="6" fillId="38" borderId="0" xfId="51" applyFont="1" applyFill="1" applyAlignment="1">
      <alignment vertical="center"/>
      <protection/>
    </xf>
    <xf numFmtId="0" fontId="6" fillId="0" borderId="0" xfId="51" applyFont="1" applyAlignment="1">
      <alignment horizontal="center" vertical="center"/>
      <protection/>
    </xf>
    <xf numFmtId="3" fontId="6" fillId="35" borderId="39" xfId="51" applyNumberFormat="1" applyFont="1" applyFill="1" applyBorder="1" applyAlignment="1" applyProtection="1">
      <alignment horizontal="right" vertical="center"/>
      <protection/>
    </xf>
    <xf numFmtId="3" fontId="6" fillId="35" borderId="40" xfId="51" applyNumberFormat="1" applyFont="1" applyFill="1" applyBorder="1" applyAlignment="1" applyProtection="1">
      <alignment horizontal="right" vertical="center"/>
      <protection/>
    </xf>
    <xf numFmtId="3" fontId="13" fillId="0" borderId="0" xfId="0" applyNumberFormat="1" applyFont="1" applyAlignment="1" applyProtection="1">
      <alignment horizontal="right" vertical="center"/>
      <protection locked="0"/>
    </xf>
    <xf numFmtId="3" fontId="6" fillId="35" borderId="85" xfId="51" applyNumberFormat="1" applyFont="1" applyFill="1" applyBorder="1" applyAlignment="1" applyProtection="1">
      <alignment horizontal="right" vertical="center"/>
      <protection/>
    </xf>
    <xf numFmtId="3" fontId="6" fillId="44" borderId="14" xfId="51" applyNumberFormat="1" applyFont="1" applyFill="1" applyBorder="1" applyAlignment="1" applyProtection="1">
      <alignment horizontal="right" vertical="center"/>
      <protection/>
    </xf>
    <xf numFmtId="3" fontId="6" fillId="44" borderId="19" xfId="51" applyNumberFormat="1" applyFont="1" applyFill="1" applyBorder="1" applyAlignment="1" applyProtection="1">
      <alignment horizontal="right" vertical="center"/>
      <protection/>
    </xf>
    <xf numFmtId="3" fontId="12" fillId="0" borderId="0" xfId="0" applyNumberFormat="1" applyFont="1" applyAlignment="1" applyProtection="1">
      <alignment horizontal="right" vertical="center"/>
      <protection locked="0"/>
    </xf>
    <xf numFmtId="3" fontId="6" fillId="44" borderId="16" xfId="51" applyNumberFormat="1" applyFont="1" applyFill="1" applyBorder="1" applyAlignment="1" applyProtection="1">
      <alignment horizontal="right" vertical="center"/>
      <protection/>
    </xf>
    <xf numFmtId="3" fontId="6" fillId="36" borderId="14" xfId="51" applyNumberFormat="1" applyFont="1" applyFill="1" applyBorder="1" applyAlignment="1" applyProtection="1">
      <alignment horizontal="right" vertical="center"/>
      <protection/>
    </xf>
    <xf numFmtId="3" fontId="6" fillId="36" borderId="19" xfId="51" applyNumberFormat="1" applyFont="1" applyFill="1" applyBorder="1" applyAlignment="1" applyProtection="1">
      <alignment horizontal="right" vertical="center"/>
      <protection/>
    </xf>
    <xf numFmtId="3" fontId="0" fillId="0" borderId="0" xfId="0" applyNumberFormat="1" applyFont="1" applyAlignment="1" applyProtection="1">
      <alignment horizontal="right" vertical="center"/>
      <protection locked="0"/>
    </xf>
    <xf numFmtId="0" fontId="12" fillId="0" borderId="14" xfId="0" applyFont="1" applyFill="1" applyBorder="1" applyAlignment="1" applyProtection="1">
      <alignment vertical="center"/>
      <protection locked="0"/>
    </xf>
    <xf numFmtId="3" fontId="12" fillId="0" borderId="14" xfId="0" applyNumberFormat="1" applyFont="1" applyFill="1" applyBorder="1" applyAlignment="1" applyProtection="1">
      <alignment horizontal="right" vertical="center"/>
      <protection locked="0"/>
    </xf>
    <xf numFmtId="3" fontId="12" fillId="0" borderId="16" xfId="0" applyNumberFormat="1" applyFont="1" applyFill="1" applyBorder="1" applyAlignment="1" applyProtection="1">
      <alignment horizontal="right" vertical="center"/>
      <protection locked="0"/>
    </xf>
    <xf numFmtId="0" fontId="13" fillId="0" borderId="31" xfId="0" applyFont="1" applyFill="1" applyBorder="1" applyAlignment="1">
      <alignment horizontal="center" vertical="center"/>
    </xf>
    <xf numFmtId="3" fontId="6" fillId="37" borderId="14" xfId="51" applyNumberFormat="1" applyFont="1" applyFill="1" applyBorder="1" applyAlignment="1" applyProtection="1">
      <alignment horizontal="right" vertical="center"/>
      <protection locked="0"/>
    </xf>
    <xf numFmtId="0" fontId="12" fillId="0" borderId="56" xfId="0" applyNumberFormat="1" applyFont="1" applyFill="1" applyBorder="1" applyAlignment="1">
      <alignment horizontal="left" vertical="center"/>
    </xf>
    <xf numFmtId="0" fontId="12" fillId="0" borderId="62" xfId="0" applyNumberFormat="1" applyFont="1" applyFill="1" applyBorder="1" applyAlignment="1">
      <alignment horizontal="left" vertical="center"/>
    </xf>
    <xf numFmtId="0" fontId="0" fillId="0" borderId="0" xfId="0" applyNumberFormat="1" applyAlignment="1">
      <alignment/>
    </xf>
    <xf numFmtId="0" fontId="6" fillId="0" borderId="0" xfId="51" applyFont="1" applyAlignment="1" applyProtection="1">
      <alignment vertical="center"/>
      <protection locked="0"/>
    </xf>
    <xf numFmtId="0" fontId="6" fillId="38" borderId="0" xfId="51" applyFont="1" applyFill="1" applyAlignment="1" applyProtection="1">
      <alignment vertical="center"/>
      <protection locked="0"/>
    </xf>
    <xf numFmtId="0" fontId="6" fillId="38" borderId="0" xfId="51" applyFont="1" applyFill="1" applyAlignment="1" applyProtection="1">
      <alignment horizontal="center" vertical="center"/>
      <protection locked="0"/>
    </xf>
    <xf numFmtId="0" fontId="6" fillId="38" borderId="0" xfId="51" applyFont="1" applyFill="1" applyBorder="1" applyAlignment="1" applyProtection="1">
      <alignment vertical="center"/>
      <protection locked="0"/>
    </xf>
    <xf numFmtId="0" fontId="6" fillId="0" borderId="0" xfId="51" applyFont="1" applyAlignment="1" applyProtection="1">
      <alignment horizontal="center" vertical="center"/>
      <protection locked="0"/>
    </xf>
    <xf numFmtId="0" fontId="12" fillId="0" borderId="0" xfId="55" applyFont="1" applyAlignment="1" applyProtection="1">
      <alignment vertical="center"/>
      <protection/>
    </xf>
    <xf numFmtId="0" fontId="6" fillId="0" borderId="0" xfId="55" applyFont="1" applyAlignment="1" applyProtection="1">
      <alignment vertical="center"/>
      <protection/>
    </xf>
    <xf numFmtId="0" fontId="19" fillId="0" borderId="0" xfId="55" applyFont="1" applyAlignment="1" applyProtection="1">
      <alignment vertical="center"/>
      <protection/>
    </xf>
    <xf numFmtId="0" fontId="6" fillId="0" borderId="0" xfId="55" applyFont="1" applyFill="1" applyAlignment="1" applyProtection="1">
      <alignment horizontal="right" vertical="center"/>
      <protection/>
    </xf>
    <xf numFmtId="0" fontId="12" fillId="0" borderId="59"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81" xfId="0" applyFont="1" applyBorder="1" applyAlignment="1" applyProtection="1">
      <alignment horizontal="center" vertical="center" wrapText="1" shrinkToFit="1"/>
      <protection/>
    </xf>
    <xf numFmtId="0" fontId="12" fillId="0" borderId="57" xfId="0" applyFont="1" applyBorder="1" applyAlignment="1" applyProtection="1">
      <alignment horizontal="center" vertical="center" wrapText="1" shrinkToFit="1"/>
      <protection/>
    </xf>
    <xf numFmtId="0" fontId="12" fillId="0" borderId="58" xfId="0" applyFont="1" applyFill="1" applyBorder="1" applyAlignment="1" applyProtection="1">
      <alignment horizontal="center" vertical="center" wrapText="1" shrinkToFit="1"/>
      <protection/>
    </xf>
    <xf numFmtId="0" fontId="12" fillId="0" borderId="60" xfId="0" applyFont="1" applyFill="1" applyBorder="1" applyAlignment="1" applyProtection="1">
      <alignment horizontal="center" vertical="center" wrapText="1" shrinkToFit="1"/>
      <protection/>
    </xf>
    <xf numFmtId="0" fontId="12" fillId="0" borderId="57" xfId="0" applyFont="1" applyFill="1" applyBorder="1" applyAlignment="1" applyProtection="1">
      <alignment horizontal="center" vertical="center" wrapText="1" shrinkToFit="1"/>
      <protection/>
    </xf>
    <xf numFmtId="0" fontId="12" fillId="0" borderId="15" xfId="55" applyFont="1" applyBorder="1" applyAlignment="1" applyProtection="1">
      <alignment horizontal="center" vertical="center"/>
      <protection/>
    </xf>
    <xf numFmtId="3" fontId="6" fillId="0" borderId="39" xfId="51" applyNumberFormat="1" applyFont="1" applyFill="1" applyBorder="1" applyAlignment="1" applyProtection="1">
      <alignment horizontal="right" vertical="center"/>
      <protection/>
    </xf>
    <xf numFmtId="3" fontId="6" fillId="0" borderId="40" xfId="51" applyNumberFormat="1" applyFont="1" applyFill="1" applyBorder="1" applyAlignment="1" applyProtection="1">
      <alignment horizontal="right" vertical="center"/>
      <protection/>
    </xf>
    <xf numFmtId="3" fontId="12" fillId="0" borderId="0" xfId="55" applyNumberFormat="1" applyFont="1" applyAlignment="1" applyProtection="1">
      <alignment horizontal="right" vertical="center"/>
      <protection/>
    </xf>
    <xf numFmtId="0" fontId="12" fillId="0" borderId="14" xfId="55" applyFont="1" applyBorder="1" applyAlignment="1" applyProtection="1">
      <alignment horizontal="center" vertical="center"/>
      <protection/>
    </xf>
    <xf numFmtId="3" fontId="6" fillId="0" borderId="14" xfId="51" applyNumberFormat="1" applyFont="1" applyFill="1" applyBorder="1" applyAlignment="1" applyProtection="1">
      <alignment horizontal="right" vertical="center"/>
      <protection/>
    </xf>
    <xf numFmtId="3" fontId="6" fillId="0" borderId="15" xfId="51" applyNumberFormat="1" applyFont="1" applyFill="1" applyBorder="1" applyAlignment="1" applyProtection="1">
      <alignment horizontal="right" vertical="center"/>
      <protection/>
    </xf>
    <xf numFmtId="3" fontId="6" fillId="0" borderId="0" xfId="55" applyNumberFormat="1" applyFont="1" applyAlignment="1" applyProtection="1">
      <alignment horizontal="right" vertical="center"/>
      <protection/>
    </xf>
    <xf numFmtId="3" fontId="6" fillId="0" borderId="57" xfId="51" applyNumberFormat="1" applyFont="1" applyFill="1" applyBorder="1" applyAlignment="1" applyProtection="1">
      <alignment horizontal="right" vertical="center"/>
      <protection/>
    </xf>
    <xf numFmtId="3" fontId="6" fillId="0" borderId="58" xfId="51" applyNumberFormat="1" applyFont="1" applyFill="1" applyBorder="1" applyAlignment="1" applyProtection="1">
      <alignment horizontal="right" vertical="center"/>
      <protection/>
    </xf>
    <xf numFmtId="0" fontId="14" fillId="35" borderId="12" xfId="55" applyFont="1" applyFill="1" applyBorder="1" applyAlignment="1" applyProtection="1">
      <alignment horizontal="center" vertical="center"/>
      <protection/>
    </xf>
    <xf numFmtId="3" fontId="21" fillId="35" borderId="76" xfId="51" applyNumberFormat="1" applyFont="1" applyFill="1" applyBorder="1" applyAlignment="1" applyProtection="1">
      <alignment horizontal="left" vertical="center"/>
      <protection/>
    </xf>
    <xf numFmtId="3" fontId="21" fillId="35" borderId="37" xfId="51" applyNumberFormat="1" applyFont="1" applyFill="1" applyBorder="1" applyAlignment="1" applyProtection="1">
      <alignment horizontal="right" vertical="center"/>
      <protection/>
    </xf>
    <xf numFmtId="3" fontId="21" fillId="0" borderId="0" xfId="55" applyNumberFormat="1" applyFont="1" applyAlignment="1" applyProtection="1">
      <alignment horizontal="right" vertical="center"/>
      <protection/>
    </xf>
    <xf numFmtId="0" fontId="14" fillId="0" borderId="0" xfId="55" applyFont="1" applyFill="1" applyBorder="1" applyAlignment="1" applyProtection="1">
      <alignment horizontal="center" vertical="center"/>
      <protection/>
    </xf>
    <xf numFmtId="0" fontId="21" fillId="0" borderId="0" xfId="51" applyFont="1" applyFill="1" applyBorder="1" applyAlignment="1" applyProtection="1">
      <alignment vertical="center"/>
      <protection/>
    </xf>
    <xf numFmtId="0" fontId="21" fillId="0" borderId="0" xfId="55" applyFont="1" applyFill="1" applyBorder="1" applyAlignment="1" applyProtection="1">
      <alignment vertical="center"/>
      <protection/>
    </xf>
    <xf numFmtId="0" fontId="21" fillId="0" borderId="0" xfId="55" applyFont="1" applyFill="1" applyAlignment="1" applyProtection="1">
      <alignment vertical="center"/>
      <protection/>
    </xf>
    <xf numFmtId="0" fontId="6" fillId="0" borderId="0" xfId="55" applyFont="1" applyFill="1" applyAlignment="1" applyProtection="1">
      <alignment vertical="center"/>
      <protection/>
    </xf>
    <xf numFmtId="3" fontId="12" fillId="0" borderId="70" xfId="55" applyNumberFormat="1" applyFont="1" applyBorder="1" applyAlignment="1" applyProtection="1">
      <alignment horizontal="right" vertical="center"/>
      <protection locked="0"/>
    </xf>
    <xf numFmtId="3" fontId="12" fillId="0" borderId="23" xfId="55" applyNumberFormat="1" applyFont="1" applyBorder="1" applyAlignment="1" applyProtection="1">
      <alignment horizontal="right" vertical="center"/>
      <protection locked="0"/>
    </xf>
    <xf numFmtId="3" fontId="12" fillId="0" borderId="31" xfId="55" applyNumberFormat="1" applyFont="1" applyBorder="1" applyAlignment="1" applyProtection="1">
      <alignment horizontal="right" vertical="center"/>
      <protection locked="0"/>
    </xf>
    <xf numFmtId="3" fontId="12" fillId="0" borderId="15" xfId="55" applyNumberFormat="1" applyFont="1" applyBorder="1" applyAlignment="1" applyProtection="1">
      <alignment horizontal="right" vertical="center"/>
      <protection locked="0"/>
    </xf>
    <xf numFmtId="3" fontId="6" fillId="0" borderId="16" xfId="55" applyNumberFormat="1" applyFont="1" applyBorder="1" applyAlignment="1" applyProtection="1">
      <alignment horizontal="right" vertical="center"/>
      <protection locked="0"/>
    </xf>
    <xf numFmtId="3" fontId="6" fillId="0" borderId="14" xfId="55" applyNumberFormat="1" applyFont="1" applyBorder="1" applyAlignment="1" applyProtection="1">
      <alignment horizontal="right" vertical="center"/>
      <protection locked="0"/>
    </xf>
    <xf numFmtId="3" fontId="6" fillId="0" borderId="60" xfId="55" applyNumberFormat="1" applyFont="1" applyBorder="1" applyAlignment="1" applyProtection="1">
      <alignment horizontal="right" vertical="center"/>
      <protection locked="0"/>
    </xf>
    <xf numFmtId="3" fontId="6" fillId="0" borderId="57" xfId="55" applyNumberFormat="1" applyFont="1" applyBorder="1" applyAlignment="1" applyProtection="1">
      <alignment horizontal="right" vertical="center"/>
      <protection locked="0"/>
    </xf>
    <xf numFmtId="0" fontId="12" fillId="0" borderId="0" xfId="55" applyFont="1" applyAlignment="1" applyProtection="1">
      <alignment vertical="center"/>
      <protection locked="0"/>
    </xf>
    <xf numFmtId="0" fontId="8" fillId="0" borderId="0" xfId="55" applyFont="1" applyAlignment="1" applyProtection="1">
      <alignment vertical="center"/>
      <protection locked="0"/>
    </xf>
    <xf numFmtId="0" fontId="8" fillId="0" borderId="0" xfId="55" applyFont="1" applyFill="1" applyAlignment="1" applyProtection="1">
      <alignment vertical="center"/>
      <protection locked="0"/>
    </xf>
    <xf numFmtId="0" fontId="12" fillId="0" borderId="71" xfId="0" applyFont="1" applyFill="1" applyBorder="1" applyAlignment="1">
      <alignment horizontal="center" vertical="center" wrapText="1" shrinkToFit="1"/>
    </xf>
    <xf numFmtId="3" fontId="6" fillId="36" borderId="20" xfId="51" applyNumberFormat="1" applyFont="1" applyFill="1" applyBorder="1" applyAlignment="1">
      <alignment horizontal="right" vertical="center"/>
      <protection/>
    </xf>
    <xf numFmtId="3" fontId="6" fillId="36" borderId="21" xfId="51" applyNumberFormat="1" applyFont="1" applyFill="1" applyBorder="1" applyAlignment="1">
      <alignment horizontal="right" vertical="center"/>
      <protection/>
    </xf>
    <xf numFmtId="3" fontId="6" fillId="0" borderId="57" xfId="51" applyNumberFormat="1" applyFont="1" applyFill="1" applyBorder="1" applyAlignment="1" applyProtection="1">
      <alignment horizontal="right" vertical="center"/>
      <protection locked="0"/>
    </xf>
    <xf numFmtId="3" fontId="6" fillId="36" borderId="57" xfId="51" applyNumberFormat="1" applyFont="1" applyFill="1" applyBorder="1" applyAlignment="1">
      <alignment horizontal="right" vertical="center"/>
      <protection/>
    </xf>
    <xf numFmtId="3" fontId="6" fillId="36" borderId="58" xfId="51" applyNumberFormat="1" applyFont="1" applyFill="1" applyBorder="1" applyAlignment="1">
      <alignment horizontal="right" vertical="center"/>
      <protection/>
    </xf>
    <xf numFmtId="3" fontId="6" fillId="37" borderId="14" xfId="51" applyNumberFormat="1" applyFont="1" applyFill="1" applyBorder="1" applyAlignment="1" applyProtection="1">
      <alignment horizontal="right" vertical="center"/>
      <protection/>
    </xf>
    <xf numFmtId="3" fontId="6" fillId="37" borderId="19" xfId="51" applyNumberFormat="1" applyFont="1" applyFill="1" applyBorder="1" applyAlignment="1" applyProtection="1">
      <alignment horizontal="right" vertical="center"/>
      <protection/>
    </xf>
    <xf numFmtId="3" fontId="6" fillId="44" borderId="14" xfId="51" applyNumberFormat="1" applyFont="1" applyFill="1" applyBorder="1" applyAlignment="1" applyProtection="1">
      <alignment horizontal="right" vertical="center"/>
      <protection locked="0"/>
    </xf>
    <xf numFmtId="0" fontId="12" fillId="44" borderId="62" xfId="0" applyFont="1" applyFill="1" applyBorder="1" applyAlignment="1">
      <alignment horizontal="center" vertical="center"/>
    </xf>
    <xf numFmtId="4" fontId="6" fillId="0" borderId="0" xfId="51" applyNumberFormat="1" applyFont="1" applyAlignment="1" applyProtection="1">
      <alignment horizontal="right" vertical="center"/>
      <protection/>
    </xf>
    <xf numFmtId="0" fontId="6" fillId="0" borderId="23" xfId="51" applyFont="1" applyBorder="1" applyAlignment="1" applyProtection="1">
      <alignment vertical="center"/>
      <protection/>
    </xf>
    <xf numFmtId="0" fontId="6" fillId="0" borderId="13" xfId="51" applyFont="1" applyBorder="1" applyAlignment="1" applyProtection="1">
      <alignment vertical="center"/>
      <protection/>
    </xf>
    <xf numFmtId="4" fontId="12" fillId="0" borderId="0" xfId="51" applyNumberFormat="1" applyFont="1" applyBorder="1" applyAlignment="1" applyProtection="1">
      <alignment horizontal="right" vertical="top" wrapText="1"/>
      <protection/>
    </xf>
    <xf numFmtId="0" fontId="6" fillId="0" borderId="23" xfId="51" applyFont="1" applyBorder="1" applyAlignment="1" applyProtection="1">
      <alignment vertical="center"/>
      <protection/>
    </xf>
    <xf numFmtId="179" fontId="6" fillId="33" borderId="59" xfId="51" applyNumberFormat="1" applyFont="1" applyFill="1" applyBorder="1" applyAlignment="1" applyProtection="1">
      <alignment horizontal="right" vertical="center"/>
      <protection locked="0"/>
    </xf>
    <xf numFmtId="179" fontId="6" fillId="33" borderId="14" xfId="51" applyNumberFormat="1" applyFont="1" applyFill="1" applyBorder="1" applyAlignment="1" applyProtection="1">
      <alignment horizontal="right" vertical="center"/>
      <protection locked="0"/>
    </xf>
    <xf numFmtId="179" fontId="6" fillId="33" borderId="116" xfId="51" applyNumberFormat="1" applyFont="1" applyFill="1" applyBorder="1" applyAlignment="1" applyProtection="1">
      <alignment horizontal="right" vertical="center"/>
      <protection locked="0"/>
    </xf>
    <xf numFmtId="179" fontId="6" fillId="33" borderId="117" xfId="51" applyNumberFormat="1" applyFont="1" applyFill="1" applyBorder="1" applyAlignment="1" applyProtection="1">
      <alignment horizontal="right" vertical="center"/>
      <protection locked="0"/>
    </xf>
    <xf numFmtId="179" fontId="6" fillId="0" borderId="93" xfId="51" applyNumberFormat="1" applyFont="1" applyBorder="1" applyAlignment="1" applyProtection="1">
      <alignment horizontal="right" vertical="center"/>
      <protection locked="0"/>
    </xf>
    <xf numFmtId="179" fontId="6" fillId="0" borderId="15" xfId="51" applyNumberFormat="1" applyFont="1" applyBorder="1" applyAlignment="1" applyProtection="1">
      <alignment horizontal="right" vertical="center"/>
      <protection locked="0"/>
    </xf>
    <xf numFmtId="179" fontId="6" fillId="33" borderId="65" xfId="51" applyNumberFormat="1" applyFont="1" applyFill="1" applyBorder="1" applyAlignment="1" applyProtection="1">
      <alignment horizontal="right" vertical="center"/>
      <protection locked="0"/>
    </xf>
    <xf numFmtId="179" fontId="6" fillId="33" borderId="20" xfId="51" applyNumberFormat="1" applyFont="1" applyFill="1" applyBorder="1" applyAlignment="1" applyProtection="1">
      <alignment horizontal="right" vertical="center"/>
      <protection locked="0"/>
    </xf>
    <xf numFmtId="179" fontId="6" fillId="0" borderId="48" xfId="51" applyNumberFormat="1" applyFont="1" applyBorder="1" applyAlignment="1" applyProtection="1">
      <alignment horizontal="right" vertical="center"/>
      <protection locked="0"/>
    </xf>
    <xf numFmtId="179" fontId="6" fillId="0" borderId="118" xfId="51" applyNumberFormat="1" applyFont="1" applyBorder="1" applyAlignment="1" applyProtection="1">
      <alignment horizontal="right" vertical="center"/>
      <protection locked="0"/>
    </xf>
    <xf numFmtId="179" fontId="6" fillId="33" borderId="117" xfId="51" applyNumberFormat="1" applyFont="1" applyFill="1" applyBorder="1" applyAlignment="1" applyProtection="1">
      <alignment horizontal="right" vertical="center"/>
      <protection/>
    </xf>
    <xf numFmtId="179" fontId="6" fillId="0" borderId="118" xfId="51" applyNumberFormat="1" applyFont="1" applyBorder="1" applyAlignment="1" applyProtection="1">
      <alignment horizontal="right" vertical="center"/>
      <protection/>
    </xf>
    <xf numFmtId="179" fontId="6" fillId="33" borderId="119" xfId="51" applyNumberFormat="1" applyFont="1" applyFill="1" applyBorder="1" applyAlignment="1" applyProtection="1">
      <alignment horizontal="right" vertical="center"/>
      <protection locked="0"/>
    </xf>
    <xf numFmtId="179" fontId="6" fillId="33" borderId="53" xfId="51" applyNumberFormat="1" applyFont="1" applyFill="1" applyBorder="1" applyAlignment="1" applyProtection="1">
      <alignment horizontal="right" vertical="center"/>
      <protection locked="0"/>
    </xf>
    <xf numFmtId="179" fontId="6" fillId="33" borderId="53" xfId="51" applyNumberFormat="1" applyFont="1" applyFill="1" applyBorder="1" applyAlignment="1" applyProtection="1">
      <alignment horizontal="right" vertical="center"/>
      <protection/>
    </xf>
    <xf numFmtId="3" fontId="6" fillId="0" borderId="14" xfId="51" applyNumberFormat="1" applyFont="1" applyBorder="1" applyAlignment="1" applyProtection="1">
      <alignment vertical="center" wrapText="1"/>
      <protection locked="0"/>
    </xf>
    <xf numFmtId="3" fontId="6" fillId="0" borderId="0" xfId="51" applyNumberFormat="1" applyFont="1" applyAlignment="1" applyProtection="1">
      <alignment vertical="center"/>
      <protection locked="0"/>
    </xf>
    <xf numFmtId="3" fontId="6" fillId="0" borderId="0" xfId="51" applyNumberFormat="1" applyFont="1" applyAlignment="1">
      <alignment vertical="center"/>
      <protection/>
    </xf>
    <xf numFmtId="0" fontId="6" fillId="0" borderId="92" xfId="51" applyFont="1" applyBorder="1" applyAlignment="1">
      <alignment horizontal="center" vertical="center"/>
      <protection/>
    </xf>
    <xf numFmtId="0" fontId="6" fillId="0" borderId="33" xfId="51" applyFont="1" applyBorder="1" applyAlignment="1" applyProtection="1">
      <alignment vertical="center"/>
      <protection locked="0"/>
    </xf>
    <xf numFmtId="3" fontId="6" fillId="0" borderId="15" xfId="51" applyNumberFormat="1" applyFont="1" applyBorder="1" applyAlignment="1" applyProtection="1">
      <alignment horizontal="right" vertical="center" wrapText="1" indent="1"/>
      <protection locked="0"/>
    </xf>
    <xf numFmtId="3" fontId="6" fillId="0" borderId="77" xfId="51" applyNumberFormat="1" applyFont="1" applyBorder="1" applyAlignment="1" applyProtection="1">
      <alignment horizontal="right" vertical="center" wrapText="1" indent="1"/>
      <protection locked="0"/>
    </xf>
    <xf numFmtId="3" fontId="6" fillId="0" borderId="14" xfId="51" applyNumberFormat="1" applyFont="1" applyBorder="1" applyAlignment="1" applyProtection="1">
      <alignment horizontal="right" vertical="center" wrapText="1" indent="1"/>
      <protection locked="0"/>
    </xf>
    <xf numFmtId="3" fontId="6" fillId="0" borderId="56" xfId="51" applyNumberFormat="1" applyFont="1" applyBorder="1" applyAlignment="1" applyProtection="1">
      <alignment horizontal="right" vertical="center" wrapText="1" indent="1"/>
      <protection locked="0"/>
    </xf>
    <xf numFmtId="0" fontId="6" fillId="0" borderId="11" xfId="51" applyFont="1" applyBorder="1" applyAlignment="1">
      <alignment horizontal="center" vertical="center"/>
      <protection/>
    </xf>
    <xf numFmtId="0" fontId="8" fillId="0" borderId="22" xfId="51" applyFont="1" applyFill="1" applyBorder="1" applyAlignment="1" applyProtection="1">
      <alignment vertical="center"/>
      <protection locked="0"/>
    </xf>
    <xf numFmtId="0" fontId="6" fillId="0" borderId="32" xfId="51" applyFont="1" applyBorder="1" applyAlignment="1" applyProtection="1">
      <alignment vertical="center"/>
      <protection locked="0"/>
    </xf>
    <xf numFmtId="178" fontId="6" fillId="0" borderId="0" xfId="51" applyNumberFormat="1" applyFont="1" applyFill="1" applyAlignment="1" applyProtection="1">
      <alignment vertical="center"/>
      <protection locked="0"/>
    </xf>
    <xf numFmtId="174" fontId="6" fillId="0" borderId="0" xfId="51" applyNumberFormat="1" applyFont="1" applyFill="1" applyAlignment="1" applyProtection="1">
      <alignment vertical="center"/>
      <protection locked="0"/>
    </xf>
    <xf numFmtId="178" fontId="5" fillId="0" borderId="0" xfId="51" applyNumberFormat="1" applyFont="1" applyFill="1" applyAlignment="1">
      <alignment vertical="center"/>
      <protection/>
    </xf>
    <xf numFmtId="3" fontId="8" fillId="0" borderId="0" xfId="51" applyNumberFormat="1" applyFont="1" applyBorder="1" applyAlignment="1" applyProtection="1">
      <alignment horizontal="right" vertical="center" wrapText="1" indent="1"/>
      <protection hidden="1"/>
    </xf>
    <xf numFmtId="3" fontId="12" fillId="0" borderId="18" xfId="55" applyNumberFormat="1" applyFont="1" applyBorder="1" applyAlignment="1" applyProtection="1">
      <alignment horizontal="left" vertical="center" wrapText="1"/>
      <protection locked="0"/>
    </xf>
    <xf numFmtId="3" fontId="6" fillId="0" borderId="18" xfId="55" applyNumberFormat="1" applyFont="1" applyBorder="1" applyAlignment="1" applyProtection="1">
      <alignment horizontal="left" vertical="center" wrapText="1"/>
      <protection locked="0"/>
    </xf>
    <xf numFmtId="3" fontId="6" fillId="0" borderId="19" xfId="55" applyNumberFormat="1" applyFont="1" applyBorder="1" applyAlignment="1" applyProtection="1">
      <alignment horizontal="left" vertical="center" wrapText="1"/>
      <protection locked="0"/>
    </xf>
    <xf numFmtId="3" fontId="6" fillId="0" borderId="21" xfId="55" applyNumberFormat="1" applyFont="1" applyBorder="1" applyAlignment="1" applyProtection="1">
      <alignment horizontal="left" vertical="center" wrapText="1"/>
      <protection locked="0"/>
    </xf>
    <xf numFmtId="3" fontId="6" fillId="0" borderId="71" xfId="55" applyNumberFormat="1" applyFont="1" applyBorder="1" applyAlignment="1" applyProtection="1">
      <alignment horizontal="right" vertical="center"/>
      <protection locked="0"/>
    </xf>
    <xf numFmtId="3" fontId="6" fillId="0" borderId="20" xfId="55" applyNumberFormat="1" applyFont="1" applyBorder="1" applyAlignment="1" applyProtection="1">
      <alignment horizontal="right" vertical="center"/>
      <protection locked="0"/>
    </xf>
    <xf numFmtId="3" fontId="6" fillId="0" borderId="20" xfId="51" applyNumberFormat="1" applyFont="1" applyFill="1" applyBorder="1" applyAlignment="1" applyProtection="1">
      <alignment horizontal="right" vertical="center"/>
      <protection/>
    </xf>
    <xf numFmtId="3" fontId="6" fillId="0" borderId="21" xfId="51" applyNumberFormat="1" applyFont="1" applyFill="1" applyBorder="1" applyAlignment="1" applyProtection="1">
      <alignment horizontal="right" vertical="center"/>
      <protection/>
    </xf>
    <xf numFmtId="3" fontId="6" fillId="0" borderId="82" xfId="55" applyNumberFormat="1" applyFont="1" applyBorder="1" applyAlignment="1" applyProtection="1">
      <alignment horizontal="left" vertical="center" wrapText="1"/>
      <protection locked="0"/>
    </xf>
    <xf numFmtId="3" fontId="6" fillId="0" borderId="61" xfId="55" applyNumberFormat="1" applyFont="1" applyBorder="1" applyAlignment="1" applyProtection="1">
      <alignment horizontal="left" vertical="center" wrapText="1"/>
      <protection locked="0"/>
    </xf>
    <xf numFmtId="187" fontId="6" fillId="0" borderId="0" xfId="58" applyNumberFormat="1" applyFont="1" applyAlignment="1">
      <alignment vertical="center"/>
    </xf>
    <xf numFmtId="165" fontId="6" fillId="38" borderId="93" xfId="51" applyNumberFormat="1" applyFont="1" applyFill="1" applyBorder="1" applyAlignment="1" applyProtection="1">
      <alignment horizontal="right" vertical="center" wrapText="1"/>
      <protection/>
    </xf>
    <xf numFmtId="165" fontId="6" fillId="38" borderId="15" xfId="51" applyNumberFormat="1" applyFont="1" applyFill="1" applyBorder="1" applyAlignment="1" applyProtection="1">
      <alignment horizontal="right" vertical="center" wrapText="1"/>
      <protection/>
    </xf>
    <xf numFmtId="165" fontId="6" fillId="38" borderId="59" xfId="51" applyNumberFormat="1" applyFont="1" applyFill="1" applyBorder="1" applyAlignment="1" applyProtection="1">
      <alignment horizontal="right" vertical="center" wrapText="1"/>
      <protection/>
    </xf>
    <xf numFmtId="165" fontId="6" fillId="38" borderId="14" xfId="51" applyNumberFormat="1" applyFont="1" applyFill="1" applyBorder="1" applyAlignment="1" applyProtection="1">
      <alignment horizontal="right" vertical="center" wrapText="1"/>
      <protection/>
    </xf>
    <xf numFmtId="165" fontId="6" fillId="38" borderId="58" xfId="51" applyNumberFormat="1" applyFont="1" applyFill="1" applyBorder="1" applyAlignment="1" applyProtection="1">
      <alignment horizontal="right" vertical="center" wrapText="1"/>
      <protection/>
    </xf>
    <xf numFmtId="165" fontId="6" fillId="38" borderId="81" xfId="51" applyNumberFormat="1" applyFont="1" applyFill="1" applyBorder="1" applyAlignment="1" applyProtection="1">
      <alignment horizontal="right" vertical="center" wrapText="1"/>
      <protection/>
    </xf>
    <xf numFmtId="165" fontId="6" fillId="38" borderId="57" xfId="51" applyNumberFormat="1" applyFont="1" applyFill="1" applyBorder="1" applyAlignment="1" applyProtection="1">
      <alignment horizontal="right" vertical="center" wrapText="1"/>
      <protection/>
    </xf>
    <xf numFmtId="165" fontId="8" fillId="38" borderId="52" xfId="51" applyNumberFormat="1" applyFont="1" applyFill="1" applyBorder="1" applyAlignment="1" applyProtection="1">
      <alignment horizontal="right" vertical="center" wrapText="1"/>
      <protection/>
    </xf>
    <xf numFmtId="165" fontId="8" fillId="38" borderId="53" xfId="51" applyNumberFormat="1" applyFont="1" applyFill="1" applyBorder="1" applyAlignment="1" applyProtection="1">
      <alignment horizontal="right" vertical="center" wrapText="1"/>
      <protection/>
    </xf>
    <xf numFmtId="165" fontId="8" fillId="38" borderId="12" xfId="51" applyNumberFormat="1" applyFont="1" applyFill="1" applyBorder="1" applyAlignment="1" applyProtection="1">
      <alignment horizontal="right" vertical="center" wrapText="1"/>
      <protection/>
    </xf>
    <xf numFmtId="165" fontId="8" fillId="38" borderId="73" xfId="51" applyNumberFormat="1" applyFont="1" applyFill="1" applyBorder="1" applyAlignment="1" applyProtection="1">
      <alignment horizontal="right" vertical="center" wrapText="1"/>
      <protection/>
    </xf>
    <xf numFmtId="165" fontId="8" fillId="38" borderId="13" xfId="51" applyNumberFormat="1" applyFont="1" applyFill="1" applyBorder="1" applyAlignment="1" applyProtection="1">
      <alignment horizontal="right" vertical="center" wrapText="1"/>
      <protection/>
    </xf>
    <xf numFmtId="165" fontId="8" fillId="38" borderId="22" xfId="51" applyNumberFormat="1" applyFont="1" applyFill="1" applyBorder="1" applyAlignment="1" applyProtection="1">
      <alignment horizontal="right" vertical="center" wrapText="1"/>
      <protection/>
    </xf>
    <xf numFmtId="165" fontId="20" fillId="38" borderId="12" xfId="0" applyNumberFormat="1" applyFont="1" applyFill="1" applyBorder="1" applyAlignment="1" applyProtection="1">
      <alignment horizontal="right" vertical="center"/>
      <protection/>
    </xf>
    <xf numFmtId="165" fontId="20" fillId="38" borderId="22" xfId="0" applyNumberFormat="1" applyFont="1" applyFill="1" applyBorder="1" applyAlignment="1" applyProtection="1">
      <alignment horizontal="right" vertical="center"/>
      <protection/>
    </xf>
    <xf numFmtId="165" fontId="20" fillId="38" borderId="11" xfId="0" applyNumberFormat="1" applyFont="1" applyFill="1" applyBorder="1" applyAlignment="1" applyProtection="1">
      <alignment horizontal="right" vertical="center"/>
      <protection/>
    </xf>
    <xf numFmtId="165" fontId="20" fillId="38" borderId="72" xfId="0" applyNumberFormat="1" applyFont="1" applyFill="1" applyBorder="1" applyAlignment="1" applyProtection="1">
      <alignment horizontal="right" vertical="center"/>
      <protection/>
    </xf>
    <xf numFmtId="185" fontId="6" fillId="0" borderId="0" xfId="51" applyNumberFormat="1" applyFont="1" applyAlignment="1" applyProtection="1">
      <alignment vertical="center"/>
      <protection/>
    </xf>
    <xf numFmtId="185" fontId="29" fillId="0" borderId="0" xfId="51" applyNumberFormat="1" applyFont="1" applyAlignment="1" applyProtection="1">
      <alignment vertical="center"/>
      <protection/>
    </xf>
    <xf numFmtId="165" fontId="38" fillId="0" borderId="0" xfId="51" applyNumberFormat="1" applyFont="1" applyAlignment="1" applyProtection="1">
      <alignment vertical="center"/>
      <protection/>
    </xf>
    <xf numFmtId="0" fontId="0" fillId="38" borderId="16" xfId="0" applyFill="1" applyBorder="1" applyAlignment="1" applyProtection="1">
      <alignment vertical="center"/>
      <protection/>
    </xf>
    <xf numFmtId="164" fontId="0" fillId="38" borderId="120" xfId="0" applyNumberFormat="1" applyFill="1" applyBorder="1" applyAlignment="1" applyProtection="1">
      <alignment vertical="center"/>
      <protection/>
    </xf>
    <xf numFmtId="187" fontId="6" fillId="0" borderId="0" xfId="58" applyNumberFormat="1" applyFont="1" applyAlignment="1">
      <alignment vertical="center"/>
    </xf>
    <xf numFmtId="0" fontId="10" fillId="0" borderId="0" xfId="51" applyFont="1" applyAlignment="1">
      <alignment horizontal="center" vertical="center"/>
      <protection/>
    </xf>
    <xf numFmtId="0" fontId="6" fillId="0" borderId="0" xfId="51" applyFont="1" applyBorder="1" applyAlignment="1" applyProtection="1">
      <alignment horizontal="center" vertical="center" wrapText="1"/>
      <protection locked="0"/>
    </xf>
    <xf numFmtId="0" fontId="10" fillId="0" borderId="0" xfId="51" applyFont="1" applyBorder="1" applyAlignment="1" applyProtection="1">
      <alignment horizontal="center" vertical="center" wrapText="1"/>
      <protection locked="0"/>
    </xf>
    <xf numFmtId="179" fontId="6" fillId="0" borderId="0" xfId="51" applyNumberFormat="1" applyFont="1" applyFill="1" applyBorder="1" applyAlignment="1" applyProtection="1">
      <alignment horizontal="right" vertical="center"/>
      <protection/>
    </xf>
    <xf numFmtId="0" fontId="6" fillId="0" borderId="0" xfId="51" applyFont="1" applyFill="1" applyBorder="1" applyAlignment="1" applyProtection="1">
      <alignment horizontal="center" vertical="center" wrapText="1"/>
      <protection locked="0"/>
    </xf>
    <xf numFmtId="3" fontId="6" fillId="0" borderId="0" xfId="51" applyNumberFormat="1" applyFont="1" applyBorder="1" applyAlignment="1" applyProtection="1">
      <alignment horizontal="right" vertical="center" wrapText="1" indent="1"/>
      <protection locked="0"/>
    </xf>
    <xf numFmtId="0" fontId="12" fillId="0" borderId="20" xfId="51" applyFont="1" applyFill="1" applyBorder="1" applyAlignment="1" applyProtection="1">
      <alignment vertical="center" wrapText="1"/>
      <protection/>
    </xf>
    <xf numFmtId="0" fontId="12" fillId="0" borderId="62" xfId="0" applyFont="1" applyFill="1" applyBorder="1" applyAlignment="1" applyProtection="1">
      <alignment horizontal="left" vertical="center"/>
      <protection locked="0"/>
    </xf>
    <xf numFmtId="3" fontId="13" fillId="0" borderId="0" xfId="0" applyNumberFormat="1" applyFont="1" applyAlignment="1">
      <alignment vertical="center"/>
    </xf>
    <xf numFmtId="0" fontId="12" fillId="0" borderId="33" xfId="0" applyFont="1" applyFill="1" applyBorder="1" applyAlignment="1" applyProtection="1">
      <alignment horizontal="left" vertical="center"/>
      <protection locked="0"/>
    </xf>
    <xf numFmtId="3" fontId="0" fillId="0" borderId="0" xfId="0" applyNumberFormat="1" applyAlignment="1">
      <alignment vertical="center"/>
    </xf>
    <xf numFmtId="0" fontId="13" fillId="0" borderId="121" xfId="0" applyFont="1" applyFill="1" applyBorder="1" applyAlignment="1">
      <alignment horizontal="left" vertical="center"/>
    </xf>
    <xf numFmtId="16" fontId="13" fillId="0" borderId="121" xfId="0" applyNumberFormat="1" applyFont="1" applyFill="1" applyBorder="1" applyAlignment="1">
      <alignment horizontal="left" vertical="center"/>
    </xf>
    <xf numFmtId="1" fontId="6" fillId="0" borderId="14" xfId="51" applyNumberFormat="1" applyFont="1" applyFill="1" applyBorder="1" applyAlignment="1" applyProtection="1">
      <alignment horizontal="right" vertical="center"/>
      <protection locked="0"/>
    </xf>
    <xf numFmtId="0" fontId="20" fillId="35" borderId="122" xfId="0" applyFont="1" applyFill="1" applyBorder="1" applyAlignment="1">
      <alignment horizontal="left" vertical="center"/>
    </xf>
    <xf numFmtId="0" fontId="1" fillId="35" borderId="37" xfId="0" applyFont="1" applyFill="1" applyBorder="1" applyAlignment="1">
      <alignment vertical="center"/>
    </xf>
    <xf numFmtId="3" fontId="6" fillId="35" borderId="42" xfId="51" applyNumberFormat="1" applyFont="1" applyFill="1" applyBorder="1" applyAlignment="1" applyProtection="1">
      <alignment horizontal="right" vertical="center"/>
      <protection/>
    </xf>
    <xf numFmtId="3" fontId="6" fillId="44" borderId="59" xfId="51" applyNumberFormat="1" applyFont="1" applyFill="1" applyBorder="1" applyAlignment="1" applyProtection="1">
      <alignment horizontal="right" vertical="center"/>
      <protection/>
    </xf>
    <xf numFmtId="3" fontId="6" fillId="0" borderId="59" xfId="51" applyNumberFormat="1" applyFont="1" applyFill="1" applyBorder="1" applyAlignment="1" applyProtection="1">
      <alignment horizontal="right" vertical="center"/>
      <protection locked="0"/>
    </xf>
    <xf numFmtId="0" fontId="13" fillId="35" borderId="70" xfId="0" applyFont="1" applyFill="1" applyBorder="1" applyAlignment="1">
      <alignment horizontal="center" vertical="center"/>
    </xf>
    <xf numFmtId="0" fontId="13" fillId="35" borderId="86" xfId="0" applyFont="1" applyFill="1" applyBorder="1" applyAlignment="1">
      <alignment horizontal="center" vertical="center"/>
    </xf>
    <xf numFmtId="0" fontId="13" fillId="35" borderId="123" xfId="0" applyFont="1" applyFill="1" applyBorder="1" applyAlignment="1">
      <alignment horizontal="center" vertical="center"/>
    </xf>
    <xf numFmtId="0" fontId="13" fillId="0" borderId="124" xfId="0" applyFont="1" applyFill="1" applyBorder="1" applyAlignment="1" applyProtection="1">
      <alignment horizontal="left" vertical="center"/>
      <protection locked="0"/>
    </xf>
    <xf numFmtId="0" fontId="12" fillId="0" borderId="71" xfId="0" applyFont="1" applyBorder="1" applyAlignment="1">
      <alignment horizontal="center" vertical="center" wrapText="1" shrinkToFit="1"/>
    </xf>
    <xf numFmtId="0" fontId="12" fillId="0" borderId="125" xfId="0" applyFont="1" applyBorder="1" applyAlignment="1">
      <alignment horizontal="center" vertical="center" wrapText="1" shrinkToFit="1"/>
    </xf>
    <xf numFmtId="3" fontId="6" fillId="45" borderId="59" xfId="51" applyNumberFormat="1" applyFont="1" applyFill="1" applyBorder="1" applyAlignment="1">
      <alignment horizontal="right" vertical="center"/>
      <protection/>
    </xf>
    <xf numFmtId="3" fontId="12" fillId="0" borderId="59" xfId="0" applyNumberFormat="1" applyFont="1" applyBorder="1" applyAlignment="1" applyProtection="1">
      <alignment horizontal="right" vertical="center"/>
      <protection locked="0"/>
    </xf>
    <xf numFmtId="0" fontId="12" fillId="0" borderId="59" xfId="0" applyFont="1" applyFill="1" applyBorder="1" applyAlignment="1" applyProtection="1">
      <alignment horizontal="right" vertical="center"/>
      <protection locked="0"/>
    </xf>
    <xf numFmtId="1" fontId="12" fillId="0" borderId="59" xfId="0" applyNumberFormat="1" applyFont="1" applyFill="1" applyBorder="1" applyAlignment="1" applyProtection="1">
      <alignment horizontal="right" vertical="center"/>
      <protection locked="0"/>
    </xf>
    <xf numFmtId="0" fontId="13" fillId="0" borderId="14" xfId="0" applyFont="1" applyFill="1" applyBorder="1" applyAlignment="1">
      <alignment horizontal="left" vertical="center"/>
    </xf>
    <xf numFmtId="0" fontId="92" fillId="0" borderId="14" xfId="0" applyFont="1" applyFill="1" applyBorder="1" applyAlignment="1">
      <alignment horizontal="center" vertical="center"/>
    </xf>
    <xf numFmtId="0" fontId="12" fillId="0" borderId="19" xfId="0" applyFont="1" applyBorder="1" applyAlignment="1">
      <alignment horizontal="left" vertical="center"/>
    </xf>
    <xf numFmtId="0" fontId="12" fillId="0" borderId="19" xfId="0" applyFont="1" applyBorder="1" applyAlignment="1">
      <alignment vertical="center"/>
    </xf>
    <xf numFmtId="0" fontId="23" fillId="0" borderId="19" xfId="0" applyFont="1" applyBorder="1" applyAlignment="1">
      <alignment vertical="center"/>
    </xf>
    <xf numFmtId="0" fontId="23" fillId="0" borderId="19" xfId="0" applyFont="1" applyFill="1" applyBorder="1" applyAlignment="1">
      <alignment vertical="center"/>
    </xf>
    <xf numFmtId="0" fontId="13" fillId="0" borderId="19" xfId="0" applyFont="1" applyBorder="1" applyAlignment="1">
      <alignment horizontal="left" vertical="center"/>
    </xf>
    <xf numFmtId="0" fontId="13" fillId="0" borderId="19"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19"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protection locked="0"/>
    </xf>
    <xf numFmtId="0" fontId="12" fillId="33" borderId="16" xfId="0" applyFont="1" applyFill="1" applyBorder="1" applyAlignment="1">
      <alignment horizontal="center" vertical="center"/>
    </xf>
    <xf numFmtId="0" fontId="13" fillId="38" borderId="16" xfId="0" applyFont="1" applyFill="1" applyBorder="1" applyAlignment="1">
      <alignment horizontal="center" vertical="center"/>
    </xf>
    <xf numFmtId="3" fontId="8" fillId="44" borderId="59" xfId="51" applyNumberFormat="1" applyFont="1" applyFill="1" applyBorder="1" applyAlignment="1">
      <alignment horizontal="right" vertical="center"/>
      <protection/>
    </xf>
    <xf numFmtId="3" fontId="8" fillId="44" borderId="14" xfId="51" applyNumberFormat="1" applyFont="1" applyFill="1" applyBorder="1" applyAlignment="1">
      <alignment horizontal="right" vertical="center"/>
      <protection/>
    </xf>
    <xf numFmtId="3" fontId="8" fillId="44" borderId="19" xfId="51" applyNumberFormat="1" applyFont="1" applyFill="1" applyBorder="1" applyAlignment="1">
      <alignment horizontal="right" vertical="center"/>
      <protection/>
    </xf>
    <xf numFmtId="3" fontId="8" fillId="44" borderId="16" xfId="51" applyNumberFormat="1" applyFont="1" applyFill="1" applyBorder="1" applyAlignment="1">
      <alignment horizontal="right" vertical="center"/>
      <protection/>
    </xf>
    <xf numFmtId="3" fontId="8" fillId="44" borderId="19" xfId="51" applyNumberFormat="1" applyFont="1" applyFill="1" applyBorder="1" applyAlignment="1" applyProtection="1">
      <alignment horizontal="right" vertical="center"/>
      <protection/>
    </xf>
    <xf numFmtId="3" fontId="8" fillId="37" borderId="19" xfId="51" applyNumberFormat="1" applyFont="1" applyFill="1" applyBorder="1" applyAlignment="1" applyProtection="1">
      <alignment horizontal="right" vertical="center"/>
      <protection/>
    </xf>
    <xf numFmtId="0" fontId="13" fillId="38" borderId="14" xfId="0" applyFont="1" applyFill="1" applyBorder="1" applyAlignment="1">
      <alignment horizontal="center" vertical="center"/>
    </xf>
    <xf numFmtId="3" fontId="13" fillId="44" borderId="59" xfId="0" applyNumberFormat="1" applyFont="1" applyFill="1" applyBorder="1" applyAlignment="1" applyProtection="1">
      <alignment horizontal="right" vertical="center"/>
      <protection/>
    </xf>
    <xf numFmtId="3" fontId="13" fillId="44" borderId="19" xfId="0" applyNumberFormat="1" applyFont="1" applyFill="1" applyBorder="1" applyAlignment="1" applyProtection="1">
      <alignment horizontal="right" vertical="center"/>
      <protection/>
    </xf>
    <xf numFmtId="3" fontId="8" fillId="0" borderId="62" xfId="51" applyNumberFormat="1" applyFont="1" applyFill="1" applyBorder="1" applyAlignment="1">
      <alignment horizontal="right" vertical="center"/>
      <protection/>
    </xf>
    <xf numFmtId="0" fontId="73" fillId="0" borderId="0" xfId="0" applyFont="1" applyAlignment="1">
      <alignment vertical="center"/>
    </xf>
    <xf numFmtId="3" fontId="73" fillId="0" borderId="0" xfId="0" applyNumberFormat="1" applyFont="1" applyFill="1" applyBorder="1" applyAlignment="1">
      <alignment horizontal="right" vertical="center"/>
    </xf>
    <xf numFmtId="3" fontId="6" fillId="0" borderId="71" xfId="51" applyNumberFormat="1" applyFont="1" applyFill="1" applyBorder="1" applyAlignment="1" applyProtection="1">
      <alignment horizontal="right" vertical="center"/>
      <protection locked="0"/>
    </xf>
    <xf numFmtId="0" fontId="13" fillId="0" borderId="0" xfId="0" applyFont="1" applyBorder="1" applyAlignment="1">
      <alignment vertical="center"/>
    </xf>
    <xf numFmtId="0" fontId="13" fillId="44" borderId="70" xfId="0" applyFont="1" applyFill="1" applyBorder="1" applyAlignment="1">
      <alignment horizontal="center" vertical="center"/>
    </xf>
    <xf numFmtId="0" fontId="13" fillId="44" borderId="16" xfId="0" applyFont="1" applyFill="1" applyBorder="1" applyAlignment="1">
      <alignment horizontal="center" vertical="center"/>
    </xf>
    <xf numFmtId="0" fontId="6" fillId="44" borderId="71" xfId="51" applyFont="1" applyFill="1" applyBorder="1" applyAlignment="1" applyProtection="1">
      <alignment horizontal="center" vertical="center" wrapText="1"/>
      <protection/>
    </xf>
    <xf numFmtId="0" fontId="6" fillId="44" borderId="21" xfId="51" applyFont="1" applyFill="1" applyBorder="1" applyAlignment="1" applyProtection="1">
      <alignment horizontal="center" vertical="center" wrapText="1"/>
      <protection/>
    </xf>
    <xf numFmtId="165" fontId="6" fillId="44" borderId="70" xfId="51" applyNumberFormat="1" applyFont="1" applyFill="1" applyBorder="1" applyAlignment="1" applyProtection="1">
      <alignment horizontal="right" vertical="center"/>
      <protection/>
    </xf>
    <xf numFmtId="165" fontId="6" fillId="44" borderId="24" xfId="51" applyNumberFormat="1" applyFont="1" applyFill="1" applyBorder="1" applyAlignment="1" applyProtection="1">
      <alignment horizontal="right" vertical="center"/>
      <protection/>
    </xf>
    <xf numFmtId="165" fontId="6" fillId="44" borderId="16" xfId="51" applyNumberFormat="1" applyFont="1" applyFill="1" applyBorder="1" applyAlignment="1" applyProtection="1">
      <alignment horizontal="right" vertical="center"/>
      <protection/>
    </xf>
    <xf numFmtId="165" fontId="6" fillId="44" borderId="19" xfId="51" applyNumberFormat="1" applyFont="1" applyFill="1" applyBorder="1" applyAlignment="1" applyProtection="1">
      <alignment horizontal="right" vertical="center"/>
      <protection/>
    </xf>
    <xf numFmtId="165" fontId="6" fillId="44" borderId="71" xfId="51" applyNumberFormat="1" applyFont="1" applyFill="1" applyBorder="1" applyAlignment="1" applyProtection="1">
      <alignment horizontal="right" vertical="center"/>
      <protection/>
    </xf>
    <xf numFmtId="165" fontId="6" fillId="44" borderId="21" xfId="51" applyNumberFormat="1" applyFont="1" applyFill="1" applyBorder="1" applyAlignment="1" applyProtection="1">
      <alignment horizontal="right" vertical="center"/>
      <protection/>
    </xf>
    <xf numFmtId="165" fontId="8" fillId="44" borderId="12" xfId="51" applyNumberFormat="1" applyFont="1" applyFill="1" applyBorder="1" applyAlignment="1" applyProtection="1">
      <alignment horizontal="right" vertical="center" wrapText="1"/>
      <protection/>
    </xf>
    <xf numFmtId="165" fontId="20" fillId="44" borderId="22" xfId="0" applyNumberFormat="1" applyFont="1" applyFill="1" applyBorder="1" applyAlignment="1" applyProtection="1">
      <alignment horizontal="right" vertical="center"/>
      <protection/>
    </xf>
    <xf numFmtId="0" fontId="46" fillId="0" borderId="0" xfId="51" applyFont="1" applyAlignment="1" applyProtection="1">
      <alignment vertical="center"/>
      <protection/>
    </xf>
    <xf numFmtId="0" fontId="47" fillId="0" borderId="0" xfId="51" applyFont="1" applyFill="1" applyAlignment="1" applyProtection="1">
      <alignment vertical="center"/>
      <protection locked="0"/>
    </xf>
    <xf numFmtId="0" fontId="6" fillId="44" borderId="17" xfId="51" applyFont="1" applyFill="1" applyBorder="1" applyAlignment="1" applyProtection="1">
      <alignment horizontal="center" vertical="center"/>
      <protection locked="0"/>
    </xf>
    <xf numFmtId="0" fontId="8" fillId="44" borderId="126" xfId="51" applyFont="1" applyFill="1" applyBorder="1" applyAlignment="1" applyProtection="1">
      <alignment vertical="center" readingOrder="1"/>
      <protection locked="0"/>
    </xf>
    <xf numFmtId="0" fontId="8" fillId="44" borderId="34" xfId="51" applyFont="1" applyFill="1" applyBorder="1" applyAlignment="1" applyProtection="1">
      <alignment vertical="center"/>
      <protection locked="0"/>
    </xf>
    <xf numFmtId="3" fontId="8" fillId="44" borderId="13" xfId="51" applyNumberFormat="1" applyFont="1" applyFill="1" applyBorder="1" applyAlignment="1">
      <alignment horizontal="right" vertical="center"/>
      <protection/>
    </xf>
    <xf numFmtId="3" fontId="8" fillId="44" borderId="22" xfId="51" applyNumberFormat="1" applyFont="1" applyFill="1" applyBorder="1" applyAlignment="1">
      <alignment horizontal="right" vertical="center"/>
      <protection/>
    </xf>
    <xf numFmtId="3" fontId="8" fillId="44" borderId="23" xfId="51" applyNumberFormat="1" applyFont="1" applyFill="1" applyBorder="1" applyAlignment="1">
      <alignment horizontal="right" vertical="center"/>
      <protection/>
    </xf>
    <xf numFmtId="0" fontId="13" fillId="44" borderId="23" xfId="0" applyFont="1" applyFill="1" applyBorder="1" applyAlignment="1">
      <alignment horizontal="left" vertical="center"/>
    </xf>
    <xf numFmtId="0" fontId="13" fillId="44" borderId="24" xfId="0" applyFont="1" applyFill="1" applyBorder="1" applyAlignment="1">
      <alignment horizontal="left" vertical="center"/>
    </xf>
    <xf numFmtId="3" fontId="8" fillId="44" borderId="127" xfId="51" applyNumberFormat="1" applyFont="1" applyFill="1" applyBorder="1" applyAlignment="1">
      <alignment horizontal="right" vertical="center"/>
      <protection/>
    </xf>
    <xf numFmtId="3" fontId="8" fillId="44" borderId="24" xfId="51" applyNumberFormat="1" applyFont="1" applyFill="1" applyBorder="1" applyAlignment="1">
      <alignment horizontal="right" vertical="center"/>
      <protection/>
    </xf>
    <xf numFmtId="3" fontId="8" fillId="44" borderId="70" xfId="51" applyNumberFormat="1" applyFont="1" applyFill="1" applyBorder="1" applyAlignment="1">
      <alignment horizontal="right" vertical="center"/>
      <protection/>
    </xf>
    <xf numFmtId="0" fontId="13" fillId="44" borderId="12" xfId="0" applyFont="1" applyFill="1" applyBorder="1" applyAlignment="1">
      <alignment horizontal="center" vertical="center"/>
    </xf>
    <xf numFmtId="0" fontId="13" fillId="44" borderId="13" xfId="0" applyFont="1" applyFill="1" applyBorder="1" applyAlignment="1">
      <alignment horizontal="center" vertical="center"/>
    </xf>
    <xf numFmtId="3" fontId="8" fillId="44" borderId="12" xfId="51" applyNumberFormat="1" applyFont="1" applyFill="1" applyBorder="1" applyAlignment="1">
      <alignment horizontal="right" vertical="center"/>
      <protection/>
    </xf>
    <xf numFmtId="0" fontId="46" fillId="38" borderId="0" xfId="51" applyFont="1" applyFill="1" applyAlignment="1" applyProtection="1">
      <alignment vertical="center"/>
      <protection locked="0"/>
    </xf>
    <xf numFmtId="0" fontId="47" fillId="0" borderId="0" xfId="51" applyFont="1" applyAlignment="1" applyProtection="1">
      <alignment vertical="center"/>
      <protection locked="0"/>
    </xf>
    <xf numFmtId="0" fontId="46" fillId="0" borderId="0" xfId="51" applyFont="1" applyAlignment="1" applyProtection="1">
      <alignment vertical="center"/>
      <protection locked="0"/>
    </xf>
    <xf numFmtId="0" fontId="6" fillId="44" borderId="95" xfId="51" applyFont="1" applyFill="1" applyBorder="1" applyAlignment="1">
      <alignment horizontal="center" vertical="center"/>
      <protection/>
    </xf>
    <xf numFmtId="0" fontId="8" fillId="44" borderId="56" xfId="54" applyFont="1" applyFill="1" applyBorder="1" applyAlignment="1">
      <alignment horizontal="left" vertical="center"/>
      <protection/>
    </xf>
    <xf numFmtId="0" fontId="6" fillId="44" borderId="62" xfId="51" applyFont="1" applyFill="1" applyBorder="1" applyAlignment="1">
      <alignment vertical="center"/>
      <protection/>
    </xf>
    <xf numFmtId="0" fontId="6" fillId="44" borderId="59" xfId="51" applyFont="1" applyFill="1" applyBorder="1" applyAlignment="1">
      <alignment vertical="center"/>
      <protection/>
    </xf>
    <xf numFmtId="3" fontId="8" fillId="35" borderId="12" xfId="51" applyNumberFormat="1" applyFont="1" applyFill="1" applyBorder="1" applyAlignment="1" applyProtection="1">
      <alignment horizontal="right" vertical="center"/>
      <protection/>
    </xf>
    <xf numFmtId="3" fontId="8" fillId="35" borderId="13" xfId="51" applyNumberFormat="1" applyFont="1" applyFill="1" applyBorder="1" applyAlignment="1" applyProtection="1">
      <alignment horizontal="right" vertical="center"/>
      <protection/>
    </xf>
    <xf numFmtId="3" fontId="8" fillId="35" borderId="22" xfId="51" applyNumberFormat="1" applyFont="1" applyFill="1" applyBorder="1" applyAlignment="1" applyProtection="1">
      <alignment horizontal="right" vertical="center"/>
      <protection/>
    </xf>
    <xf numFmtId="0" fontId="13" fillId="44" borderId="72" xfId="0" applyFont="1" applyFill="1" applyBorder="1" applyAlignment="1">
      <alignment vertical="center"/>
    </xf>
    <xf numFmtId="0" fontId="6" fillId="0" borderId="59" xfId="51" applyFont="1" applyFill="1" applyBorder="1" applyAlignment="1" applyProtection="1">
      <alignment horizontal="center" vertical="center" wrapText="1"/>
      <protection/>
    </xf>
    <xf numFmtId="0" fontId="46" fillId="0" borderId="0" xfId="51" applyFont="1" applyAlignment="1" applyProtection="1">
      <alignment horizontal="left" vertical="center"/>
      <protection/>
    </xf>
    <xf numFmtId="0" fontId="6" fillId="0" borderId="23" xfId="51" applyFont="1" applyFill="1" applyBorder="1" applyAlignment="1" applyProtection="1">
      <alignment horizontal="center" vertical="center" wrapText="1"/>
      <protection/>
    </xf>
    <xf numFmtId="0" fontId="6" fillId="0" borderId="16" xfId="51" applyFont="1" applyFill="1" applyBorder="1" applyAlignment="1" applyProtection="1">
      <alignment horizontal="center" vertical="center" wrapText="1"/>
      <protection/>
    </xf>
    <xf numFmtId="0" fontId="6" fillId="0" borderId="14" xfId="51" applyFont="1" applyFill="1" applyBorder="1" applyAlignment="1" applyProtection="1">
      <alignment horizontal="center" vertical="center" wrapText="1"/>
      <protection/>
    </xf>
    <xf numFmtId="0" fontId="6" fillId="0" borderId="19" xfId="51" applyFont="1" applyFill="1" applyBorder="1" applyAlignment="1" applyProtection="1">
      <alignment horizontal="center" vertical="center" wrapText="1"/>
      <protection/>
    </xf>
    <xf numFmtId="0" fontId="46" fillId="0" borderId="0" xfId="51" applyFont="1" applyFill="1" applyAlignment="1" applyProtection="1">
      <alignment vertical="center"/>
      <protection/>
    </xf>
    <xf numFmtId="0" fontId="46" fillId="0" borderId="0" xfId="51" applyFont="1" applyAlignment="1" applyProtection="1">
      <alignment/>
      <protection/>
    </xf>
    <xf numFmtId="0" fontId="46" fillId="0" borderId="0" xfId="51" applyFont="1" applyProtection="1">
      <alignment/>
      <protection/>
    </xf>
    <xf numFmtId="0" fontId="47" fillId="0" borderId="0" xfId="0" applyFont="1" applyAlignment="1">
      <alignment vertical="center"/>
    </xf>
    <xf numFmtId="0" fontId="50" fillId="0" borderId="0" xfId="0" applyFont="1" applyAlignment="1">
      <alignment vertical="center"/>
    </xf>
    <xf numFmtId="0" fontId="47" fillId="0" borderId="0" xfId="55" applyFont="1" applyAlignment="1" applyProtection="1">
      <alignment vertical="center"/>
      <protection/>
    </xf>
    <xf numFmtId="0" fontId="49" fillId="0" borderId="0" xfId="51" applyFont="1" applyAlignment="1" applyProtection="1">
      <alignment vertical="center"/>
      <protection/>
    </xf>
    <xf numFmtId="49" fontId="6" fillId="0" borderId="18" xfId="51" applyNumberFormat="1" applyFont="1" applyBorder="1" applyAlignment="1" applyProtection="1">
      <alignment vertical="center" wrapText="1"/>
      <protection locked="0"/>
    </xf>
    <xf numFmtId="0" fontId="6" fillId="0" borderId="80" xfId="52" applyFont="1" applyBorder="1" applyAlignment="1">
      <alignment vertical="center" wrapText="1"/>
      <protection/>
    </xf>
    <xf numFmtId="0" fontId="6" fillId="0" borderId="16" xfId="52" applyFont="1" applyBorder="1" applyAlignment="1">
      <alignment horizontal="center" vertical="center"/>
      <protection/>
    </xf>
    <xf numFmtId="0" fontId="6" fillId="0" borderId="31" xfId="52" applyFont="1" applyBorder="1" applyAlignment="1">
      <alignment horizontal="center" vertical="center"/>
      <protection/>
    </xf>
    <xf numFmtId="49" fontId="6" fillId="0" borderId="23" xfId="52" applyNumberFormat="1" applyFont="1" applyBorder="1" applyAlignment="1">
      <alignment horizontal="center" vertical="center"/>
      <protection/>
    </xf>
    <xf numFmtId="0" fontId="6" fillId="0" borderId="70" xfId="52" applyFont="1" applyBorder="1" applyAlignment="1">
      <alignment horizontal="center" vertical="center"/>
      <protection/>
    </xf>
    <xf numFmtId="49" fontId="6" fillId="0" borderId="60" xfId="52" applyNumberFormat="1" applyFont="1" applyBorder="1" applyAlignment="1">
      <alignment horizontal="center" vertical="center" wrapText="1"/>
      <protection/>
    </xf>
    <xf numFmtId="49" fontId="6" fillId="0" borderId="57" xfId="52" applyNumberFormat="1" applyFont="1" applyBorder="1" applyAlignment="1">
      <alignment horizontal="center" vertical="center" wrapText="1"/>
      <protection/>
    </xf>
    <xf numFmtId="0" fontId="8" fillId="0" borderId="0" xfId="52" applyFont="1" applyBorder="1" applyAlignment="1">
      <alignment vertical="center" wrapText="1"/>
      <protection/>
    </xf>
    <xf numFmtId="0" fontId="6" fillId="0" borderId="10" xfId="52" applyFont="1" applyBorder="1" applyAlignment="1" applyProtection="1">
      <alignment vertical="center" wrapText="1"/>
      <protection/>
    </xf>
    <xf numFmtId="49" fontId="6" fillId="0" borderId="59" xfId="52" applyNumberFormat="1" applyFont="1" applyBorder="1" applyAlignment="1" applyProtection="1">
      <alignment horizontal="center" vertical="center" wrapText="1"/>
      <protection/>
    </xf>
    <xf numFmtId="3" fontId="12" fillId="0" borderId="59" xfId="0" applyNumberFormat="1" applyFont="1" applyFill="1" applyBorder="1" applyAlignment="1" applyProtection="1">
      <alignment horizontal="right" vertical="center"/>
      <protection locked="0"/>
    </xf>
    <xf numFmtId="165" fontId="6" fillId="0" borderId="31" xfId="51" applyNumberFormat="1" applyFont="1" applyFill="1" applyBorder="1" applyAlignment="1" applyProtection="1">
      <alignment horizontal="right" vertical="center" wrapText="1"/>
      <protection locked="0"/>
    </xf>
    <xf numFmtId="165" fontId="6" fillId="0" borderId="16" xfId="51" applyNumberFormat="1" applyFont="1" applyFill="1" applyBorder="1" applyAlignment="1" applyProtection="1">
      <alignment horizontal="right" vertical="center" wrapText="1"/>
      <protection locked="0"/>
    </xf>
    <xf numFmtId="165" fontId="6" fillId="0" borderId="15" xfId="51" applyNumberFormat="1" applyFont="1" applyFill="1" applyBorder="1" applyAlignment="1" applyProtection="1">
      <alignment horizontal="right" vertical="center" wrapText="1"/>
      <protection locked="0"/>
    </xf>
    <xf numFmtId="165" fontId="6" fillId="0" borderId="14" xfId="51" applyNumberFormat="1" applyFont="1" applyFill="1" applyBorder="1" applyAlignment="1" applyProtection="1">
      <alignment horizontal="right" vertical="center" wrapText="1"/>
      <protection locked="0"/>
    </xf>
    <xf numFmtId="165" fontId="8" fillId="0" borderId="119" xfId="51" applyNumberFormat="1" applyFont="1" applyFill="1" applyBorder="1" applyAlignment="1" applyProtection="1">
      <alignment horizontal="right" vertical="center" wrapText="1"/>
      <protection/>
    </xf>
    <xf numFmtId="0" fontId="19" fillId="0" borderId="0" xfId="52" applyFont="1" applyBorder="1" applyAlignment="1" applyProtection="1">
      <alignment vertical="center"/>
      <protection/>
    </xf>
    <xf numFmtId="0" fontId="8" fillId="0" borderId="11" xfId="52" applyFont="1" applyBorder="1" applyAlignment="1" applyProtection="1">
      <alignment vertical="center"/>
      <protection/>
    </xf>
    <xf numFmtId="49" fontId="11" fillId="0" borderId="12" xfId="52" applyNumberFormat="1" applyFont="1" applyBorder="1" applyAlignment="1" applyProtection="1">
      <alignment horizontal="center" vertical="center" wrapText="1"/>
      <protection/>
    </xf>
    <xf numFmtId="49" fontId="11" fillId="0" borderId="13" xfId="52" applyNumberFormat="1" applyFont="1" applyBorder="1" applyAlignment="1" applyProtection="1">
      <alignment horizontal="center" vertical="center" wrapText="1"/>
      <protection/>
    </xf>
    <xf numFmtId="3" fontId="8" fillId="0" borderId="13" xfId="52" applyNumberFormat="1" applyFont="1" applyBorder="1" applyAlignment="1" applyProtection="1">
      <alignment horizontal="center" vertical="center" wrapText="1"/>
      <protection/>
    </xf>
    <xf numFmtId="3" fontId="8" fillId="0" borderId="22" xfId="52" applyNumberFormat="1" applyFont="1" applyBorder="1" applyAlignment="1" applyProtection="1">
      <alignment horizontal="center" vertical="center" wrapText="1"/>
      <protection/>
    </xf>
    <xf numFmtId="0" fontId="8" fillId="0" borderId="80" xfId="52" applyFont="1" applyBorder="1" applyAlignment="1" applyProtection="1">
      <alignment vertical="center" wrapText="1"/>
      <protection/>
    </xf>
    <xf numFmtId="3" fontId="8" fillId="0" borderId="23" xfId="52" applyNumberFormat="1" applyFont="1" applyBorder="1" applyAlignment="1" applyProtection="1">
      <alignment horizontal="center" vertical="center" wrapText="1"/>
      <protection/>
    </xf>
    <xf numFmtId="3" fontId="8" fillId="0" borderId="24" xfId="52" applyNumberFormat="1" applyFont="1" applyBorder="1" applyAlignment="1" applyProtection="1">
      <alignment horizontal="center" vertical="center" wrapText="1"/>
      <protection/>
    </xf>
    <xf numFmtId="49" fontId="6" fillId="0" borderId="14" xfId="52" applyNumberFormat="1" applyFont="1" applyBorder="1" applyAlignment="1" applyProtection="1">
      <alignment horizontal="center" vertical="center" wrapText="1"/>
      <protection/>
    </xf>
    <xf numFmtId="3" fontId="6" fillId="0" borderId="14" xfId="52" applyNumberFormat="1" applyFont="1" applyBorder="1" applyAlignment="1" applyProtection="1">
      <alignment horizontal="right" vertical="center" wrapText="1"/>
      <protection locked="0"/>
    </xf>
    <xf numFmtId="3" fontId="6" fillId="0" borderId="19" xfId="52" applyNumberFormat="1" applyFont="1" applyBorder="1" applyAlignment="1" applyProtection="1">
      <alignment horizontal="right" vertical="center" wrapText="1"/>
      <protection locked="0"/>
    </xf>
    <xf numFmtId="0" fontId="6" fillId="0" borderId="10" xfId="52" applyFont="1" applyBorder="1" applyAlignment="1" applyProtection="1">
      <alignment horizontal="left" vertical="center" wrapText="1"/>
      <protection/>
    </xf>
    <xf numFmtId="0" fontId="6" fillId="0" borderId="38" xfId="52" applyFont="1" applyBorder="1" applyAlignment="1" applyProtection="1">
      <alignment vertical="center" wrapText="1"/>
      <protection/>
    </xf>
    <xf numFmtId="49" fontId="6" fillId="0" borderId="81" xfId="52" applyNumberFormat="1" applyFont="1" applyBorder="1" applyAlignment="1" applyProtection="1">
      <alignment horizontal="center" vertical="center" wrapText="1"/>
      <protection/>
    </xf>
    <xf numFmtId="3" fontId="6" fillId="0" borderId="57" xfId="52" applyNumberFormat="1" applyFont="1" applyBorder="1" applyAlignment="1" applyProtection="1">
      <alignment horizontal="right" vertical="center" wrapText="1"/>
      <protection locked="0"/>
    </xf>
    <xf numFmtId="3" fontId="6" fillId="0" borderId="58" xfId="52" applyNumberFormat="1" applyFont="1" applyBorder="1" applyAlignment="1" applyProtection="1">
      <alignment horizontal="right" vertical="center" wrapText="1"/>
      <protection locked="0"/>
    </xf>
    <xf numFmtId="0" fontId="6" fillId="0" borderId="17" xfId="52" applyFont="1" applyBorder="1" applyAlignment="1" applyProtection="1">
      <alignment horizontal="left" vertical="center" wrapText="1"/>
      <protection/>
    </xf>
    <xf numFmtId="49" fontId="6" fillId="0" borderId="70" xfId="52" applyNumberFormat="1" applyFont="1" applyBorder="1" applyAlignment="1" applyProtection="1">
      <alignment horizontal="center" vertical="center" wrapText="1"/>
      <protection/>
    </xf>
    <xf numFmtId="49" fontId="6" fillId="0" borderId="23" xfId="52" applyNumberFormat="1" applyFont="1" applyBorder="1" applyAlignment="1" applyProtection="1">
      <alignment horizontal="center" vertical="center" wrapText="1"/>
      <protection/>
    </xf>
    <xf numFmtId="0" fontId="6" fillId="0" borderId="10" xfId="52" applyFont="1" applyFill="1" applyBorder="1" applyAlignment="1" applyProtection="1">
      <alignment vertical="center" wrapText="1"/>
      <protection/>
    </xf>
    <xf numFmtId="0" fontId="8" fillId="0" borderId="79" xfId="52" applyFont="1" applyBorder="1" applyAlignment="1" applyProtection="1">
      <alignment vertical="center" wrapText="1"/>
      <protection/>
    </xf>
    <xf numFmtId="3" fontId="8" fillId="0" borderId="13" xfId="52" applyNumberFormat="1" applyFont="1" applyBorder="1" applyAlignment="1" applyProtection="1">
      <alignment horizontal="right" vertical="center" wrapText="1"/>
      <protection/>
    </xf>
    <xf numFmtId="3" fontId="8" fillId="0" borderId="22" xfId="52" applyNumberFormat="1" applyFont="1" applyBorder="1" applyAlignment="1" applyProtection="1">
      <alignment horizontal="right" vertical="center" wrapText="1"/>
      <protection/>
    </xf>
    <xf numFmtId="0" fontId="6" fillId="0" borderId="80" xfId="52" applyFont="1" applyBorder="1" applyAlignment="1" applyProtection="1">
      <alignment vertical="center" wrapText="1"/>
      <protection/>
    </xf>
    <xf numFmtId="49" fontId="6" fillId="0" borderId="93" xfId="52" applyNumberFormat="1" applyFont="1" applyBorder="1" applyAlignment="1" applyProtection="1">
      <alignment horizontal="center" vertical="center" wrapText="1"/>
      <protection/>
    </xf>
    <xf numFmtId="49" fontId="6" fillId="0" borderId="15" xfId="52" applyNumberFormat="1" applyFont="1" applyBorder="1" applyAlignment="1" applyProtection="1">
      <alignment horizontal="center" vertical="center" wrapText="1"/>
      <protection/>
    </xf>
    <xf numFmtId="49" fontId="10" fillId="0" borderId="59" xfId="52" applyNumberFormat="1" applyFont="1" applyBorder="1" applyAlignment="1" applyProtection="1">
      <alignment horizontal="center" vertical="center"/>
      <protection/>
    </xf>
    <xf numFmtId="49" fontId="6" fillId="0" borderId="60" xfId="52" applyNumberFormat="1" applyFont="1" applyBorder="1" applyAlignment="1" applyProtection="1">
      <alignment horizontal="center" vertical="center" wrapText="1"/>
      <protection/>
    </xf>
    <xf numFmtId="0" fontId="6" fillId="0" borderId="0" xfId="52" applyFont="1" applyBorder="1" applyAlignment="1" applyProtection="1">
      <alignment vertical="center" wrapText="1"/>
      <protection/>
    </xf>
    <xf numFmtId="49" fontId="6" fillId="0" borderId="0" xfId="52" applyNumberFormat="1" applyFont="1" applyBorder="1" applyAlignment="1" applyProtection="1">
      <alignment horizontal="center" vertical="center" wrapText="1"/>
      <protection/>
    </xf>
    <xf numFmtId="3" fontId="6" fillId="0" borderId="0" xfId="52" applyNumberFormat="1" applyFont="1" applyBorder="1" applyAlignment="1" applyProtection="1">
      <alignment vertical="center"/>
      <protection/>
    </xf>
    <xf numFmtId="0" fontId="9" fillId="0" borderId="0" xfId="52" applyFont="1" applyBorder="1" applyAlignment="1" applyProtection="1">
      <alignment vertical="center"/>
      <protection/>
    </xf>
    <xf numFmtId="49" fontId="6" fillId="0" borderId="0" xfId="52" applyNumberFormat="1" applyFont="1" applyBorder="1" applyAlignment="1" applyProtection="1">
      <alignment vertical="center" wrapText="1"/>
      <protection/>
    </xf>
    <xf numFmtId="49" fontId="6" fillId="0" borderId="0" xfId="52" applyNumberFormat="1" applyFont="1" applyBorder="1" applyAlignment="1" applyProtection="1">
      <alignment vertical="center"/>
      <protection/>
    </xf>
    <xf numFmtId="49" fontId="6" fillId="0" borderId="0" xfId="52" applyNumberFormat="1" applyFont="1" applyBorder="1" applyAlignment="1">
      <alignment vertical="center"/>
      <protection/>
    </xf>
    <xf numFmtId="0" fontId="0" fillId="0" borderId="0" xfId="0" applyFont="1" applyFill="1" applyAlignment="1">
      <alignment/>
    </xf>
    <xf numFmtId="0" fontId="0" fillId="0" borderId="0" xfId="0" applyFill="1" applyAlignment="1">
      <alignment/>
    </xf>
    <xf numFmtId="3" fontId="6" fillId="0" borderId="81" xfId="51" applyNumberFormat="1" applyFont="1" applyFill="1" applyBorder="1" applyAlignment="1" applyProtection="1">
      <alignment horizontal="right" vertical="center"/>
      <protection locked="0"/>
    </xf>
    <xf numFmtId="0" fontId="93" fillId="44" borderId="59" xfId="0" applyFont="1" applyFill="1" applyBorder="1" applyAlignment="1">
      <alignment horizontal="left" vertical="center"/>
    </xf>
    <xf numFmtId="0" fontId="94" fillId="44" borderId="14" xfId="0" applyFont="1" applyFill="1" applyBorder="1" applyAlignment="1">
      <alignment horizontal="right" vertical="center"/>
    </xf>
    <xf numFmtId="0" fontId="94" fillId="44" borderId="19" xfId="0" applyFont="1" applyFill="1" applyBorder="1" applyAlignment="1">
      <alignment horizontal="right" vertical="center"/>
    </xf>
    <xf numFmtId="0" fontId="12" fillId="0" borderId="33" xfId="0" applyFont="1" applyBorder="1" applyAlignment="1">
      <alignment horizontal="left" vertical="center"/>
    </xf>
    <xf numFmtId="3" fontId="6" fillId="0" borderId="65" xfId="51" applyNumberFormat="1" applyFont="1" applyFill="1" applyBorder="1" applyAlignment="1" applyProtection="1">
      <alignment horizontal="right" vertical="center"/>
      <protection locked="0"/>
    </xf>
    <xf numFmtId="0" fontId="93" fillId="0" borderId="62" xfId="0" applyFont="1" applyBorder="1" applyAlignment="1">
      <alignment horizontal="left" vertical="center"/>
    </xf>
    <xf numFmtId="0" fontId="94" fillId="0" borderId="62" xfId="0" applyFont="1" applyBorder="1" applyAlignment="1">
      <alignment horizontal="right" vertical="center"/>
    </xf>
    <xf numFmtId="0" fontId="94" fillId="0" borderId="33" xfId="0" applyFont="1" applyBorder="1" applyAlignment="1">
      <alignment horizontal="right" vertical="center"/>
    </xf>
    <xf numFmtId="3" fontId="6" fillId="33" borderId="59" xfId="51" applyNumberFormat="1" applyFont="1" applyFill="1" applyBorder="1" applyAlignment="1" applyProtection="1">
      <alignment horizontal="right" vertical="center"/>
      <protection locked="0"/>
    </xf>
    <xf numFmtId="3" fontId="6" fillId="37" borderId="59" xfId="51" applyNumberFormat="1" applyFont="1" applyFill="1" applyBorder="1" applyAlignment="1" applyProtection="1">
      <alignment horizontal="right" vertical="center"/>
      <protection/>
    </xf>
    <xf numFmtId="1" fontId="6" fillId="0" borderId="59" xfId="51" applyNumberFormat="1" applyFont="1" applyFill="1" applyBorder="1" applyAlignment="1" applyProtection="1">
      <alignment horizontal="right" vertical="center"/>
      <protection locked="0"/>
    </xf>
    <xf numFmtId="0" fontId="0" fillId="37" borderId="0" xfId="0" applyFill="1" applyAlignment="1">
      <alignment/>
    </xf>
    <xf numFmtId="3" fontId="13" fillId="44" borderId="59" xfId="0" applyNumberFormat="1" applyFont="1" applyFill="1" applyBorder="1" applyAlignment="1">
      <alignment horizontal="right" vertical="center"/>
    </xf>
    <xf numFmtId="3" fontId="13" fillId="44" borderId="14" xfId="0" applyNumberFormat="1" applyFont="1" applyFill="1" applyBorder="1" applyAlignment="1">
      <alignment horizontal="right" vertical="center"/>
    </xf>
    <xf numFmtId="3" fontId="13" fillId="44" borderId="19" xfId="0" applyNumberFormat="1" applyFont="1" applyFill="1" applyBorder="1" applyAlignment="1">
      <alignment horizontal="right" vertical="center"/>
    </xf>
    <xf numFmtId="3" fontId="13" fillId="44" borderId="0" xfId="0" applyNumberFormat="1" applyFont="1" applyFill="1" applyBorder="1" applyAlignment="1">
      <alignment horizontal="right" vertical="center"/>
    </xf>
    <xf numFmtId="3" fontId="13" fillId="44" borderId="16" xfId="0" applyNumberFormat="1" applyFont="1" applyFill="1" applyBorder="1" applyAlignment="1">
      <alignment horizontal="right" vertical="center"/>
    </xf>
    <xf numFmtId="3" fontId="8" fillId="44" borderId="0" xfId="51" applyNumberFormat="1" applyFont="1" applyFill="1" applyBorder="1" applyAlignment="1">
      <alignment horizontal="right" vertical="center"/>
      <protection/>
    </xf>
    <xf numFmtId="3" fontId="8" fillId="44" borderId="62" xfId="51" applyNumberFormat="1" applyFont="1" applyFill="1" applyBorder="1" applyAlignment="1">
      <alignment horizontal="right" vertical="center"/>
      <protection/>
    </xf>
    <xf numFmtId="0" fontId="12" fillId="0" borderId="92" xfId="0" applyFont="1" applyFill="1" applyBorder="1" applyAlignment="1">
      <alignment horizontal="center" vertical="center"/>
    </xf>
    <xf numFmtId="0" fontId="12" fillId="0" borderId="74" xfId="0" applyFont="1" applyFill="1" applyBorder="1" applyAlignment="1">
      <alignment horizontal="center" vertical="center"/>
    </xf>
    <xf numFmtId="0" fontId="13" fillId="0" borderId="55" xfId="0" applyFont="1" applyFill="1" applyBorder="1" applyAlignment="1" applyProtection="1">
      <alignment horizontal="left" vertical="center"/>
      <protection locked="0"/>
    </xf>
    <xf numFmtId="0" fontId="12" fillId="0" borderId="128" xfId="0" applyFont="1" applyFill="1" applyBorder="1" applyAlignment="1" applyProtection="1">
      <alignment horizontal="right" vertical="center"/>
      <protection locked="0"/>
    </xf>
    <xf numFmtId="3" fontId="6" fillId="0" borderId="74" xfId="51" applyNumberFormat="1" applyFont="1" applyFill="1" applyBorder="1" applyAlignment="1" applyProtection="1">
      <alignment horizontal="right" vertical="center"/>
      <protection locked="0"/>
    </xf>
    <xf numFmtId="3" fontId="6" fillId="0" borderId="92" xfId="51" applyNumberFormat="1" applyFont="1" applyFill="1" applyBorder="1" applyAlignment="1" applyProtection="1">
      <alignment horizontal="right" vertical="center"/>
      <protection locked="0"/>
    </xf>
    <xf numFmtId="3" fontId="6" fillId="0" borderId="31" xfId="51" applyNumberFormat="1" applyFont="1" applyFill="1" applyBorder="1" applyAlignment="1" applyProtection="1">
      <alignment horizontal="right" vertical="center"/>
      <protection locked="0"/>
    </xf>
    <xf numFmtId="3" fontId="6" fillId="0" borderId="15" xfId="51" applyNumberFormat="1" applyFont="1" applyFill="1" applyBorder="1" applyAlignment="1" applyProtection="1">
      <alignment horizontal="right" vertical="center"/>
      <protection locked="0"/>
    </xf>
    <xf numFmtId="3" fontId="13" fillId="0" borderId="98" xfId="0" applyNumberFormat="1" applyFont="1" applyFill="1" applyBorder="1" applyAlignment="1">
      <alignment horizontal="right" vertical="center"/>
    </xf>
    <xf numFmtId="0" fontId="12" fillId="0" borderId="52" xfId="0" applyFont="1" applyFill="1" applyBorder="1" applyAlignment="1">
      <alignment horizontal="center" vertical="center"/>
    </xf>
    <xf numFmtId="0" fontId="13" fillId="0" borderId="61" xfId="0" applyFont="1" applyFill="1" applyBorder="1" applyAlignment="1" applyProtection="1">
      <alignment horizontal="left" vertical="center"/>
      <protection locked="0"/>
    </xf>
    <xf numFmtId="3" fontId="13" fillId="0" borderId="64" xfId="0" applyNumberFormat="1" applyFont="1" applyFill="1" applyBorder="1" applyAlignment="1">
      <alignment horizontal="right" vertical="center"/>
    </xf>
    <xf numFmtId="165" fontId="6" fillId="0" borderId="129" xfId="51" applyNumberFormat="1" applyFont="1" applyFill="1" applyBorder="1" applyAlignment="1" applyProtection="1">
      <alignment horizontal="right" vertical="center" wrapText="1"/>
      <protection/>
    </xf>
    <xf numFmtId="0" fontId="6" fillId="0" borderId="10" xfId="51" applyFont="1" applyBorder="1" applyAlignment="1" applyProtection="1">
      <alignment vertical="center"/>
      <protection locked="0"/>
    </xf>
    <xf numFmtId="0" fontId="6" fillId="0" borderId="10" xfId="51" applyFont="1" applyBorder="1" applyAlignment="1" applyProtection="1">
      <alignment horizontal="justify" vertical="top" wrapText="1"/>
      <protection locked="0"/>
    </xf>
    <xf numFmtId="0" fontId="8" fillId="0" borderId="10" xfId="51" applyFont="1" applyBorder="1" applyAlignment="1" applyProtection="1">
      <alignment horizontal="justify" vertical="top" wrapText="1"/>
      <protection locked="0"/>
    </xf>
    <xf numFmtId="0" fontId="6" fillId="0" borderId="20" xfId="51" applyFont="1" applyFill="1" applyBorder="1" applyAlignment="1" applyProtection="1">
      <alignment vertical="center"/>
      <protection locked="0"/>
    </xf>
    <xf numFmtId="0" fontId="95" fillId="0" borderId="0" xfId="52" applyFont="1" applyFill="1" applyBorder="1" applyAlignment="1">
      <alignment vertical="center"/>
      <protection/>
    </xf>
    <xf numFmtId="0" fontId="95" fillId="0" borderId="0" xfId="52" applyFont="1" applyFill="1" applyBorder="1" applyAlignment="1">
      <alignment horizontal="center" vertical="center" wrapText="1"/>
      <protection/>
    </xf>
    <xf numFmtId="0" fontId="96" fillId="0" borderId="0" xfId="52" applyFont="1" applyFill="1" applyBorder="1" applyAlignment="1">
      <alignment vertical="center"/>
      <protection/>
    </xf>
    <xf numFmtId="3" fontId="95" fillId="0" borderId="0" xfId="52" applyNumberFormat="1" applyFont="1" applyFill="1" applyBorder="1" applyAlignment="1">
      <alignment vertical="center"/>
      <protection/>
    </xf>
    <xf numFmtId="3" fontId="96" fillId="0" borderId="0" xfId="52" applyNumberFormat="1" applyFont="1" applyFill="1" applyBorder="1" applyAlignment="1">
      <alignment vertical="center"/>
      <protection/>
    </xf>
    <xf numFmtId="165" fontId="97" fillId="0" borderId="0" xfId="52" applyNumberFormat="1" applyFont="1" applyFill="1" applyBorder="1" applyAlignment="1">
      <alignment vertical="center"/>
      <protection/>
    </xf>
    <xf numFmtId="0" fontId="95" fillId="0" borderId="0" xfId="52" applyFont="1" applyBorder="1" applyAlignment="1">
      <alignment vertical="center" wrapText="1"/>
      <protection/>
    </xf>
    <xf numFmtId="0" fontId="95" fillId="0" borderId="0" xfId="52" applyFont="1" applyBorder="1" applyAlignment="1">
      <alignment horizontal="center" vertical="center"/>
      <protection/>
    </xf>
    <xf numFmtId="3" fontId="95" fillId="0" borderId="0" xfId="52" applyNumberFormat="1" applyFont="1" applyBorder="1" applyAlignment="1">
      <alignment vertical="center"/>
      <protection/>
    </xf>
    <xf numFmtId="0" fontId="95" fillId="0" borderId="0" xfId="52" applyFont="1" applyBorder="1" applyAlignment="1">
      <alignment vertical="center"/>
      <protection/>
    </xf>
    <xf numFmtId="0" fontId="97" fillId="0" borderId="0" xfId="52" applyFont="1" applyBorder="1" applyAlignment="1">
      <alignment horizontal="right" vertical="center"/>
      <protection/>
    </xf>
    <xf numFmtId="49" fontId="6" fillId="0" borderId="0" xfId="52" applyNumberFormat="1" applyFont="1" applyBorder="1" applyAlignment="1">
      <alignment horizontal="center" vertical="center"/>
      <protection/>
    </xf>
    <xf numFmtId="179" fontId="6" fillId="0" borderId="130" xfId="51" applyNumberFormat="1" applyFont="1" applyFill="1" applyBorder="1" applyAlignment="1" applyProtection="1">
      <alignment horizontal="right" vertical="center"/>
      <protection/>
    </xf>
    <xf numFmtId="179" fontId="6" fillId="0" borderId="131" xfId="51" applyNumberFormat="1" applyFont="1" applyFill="1" applyBorder="1" applyAlignment="1" applyProtection="1">
      <alignment horizontal="right" vertical="center"/>
      <protection/>
    </xf>
    <xf numFmtId="179" fontId="6" fillId="0" borderId="132" xfId="51" applyNumberFormat="1" applyFont="1" applyFill="1" applyBorder="1" applyAlignment="1" applyProtection="1">
      <alignment horizontal="right" vertical="center"/>
      <protection/>
    </xf>
    <xf numFmtId="179" fontId="6" fillId="0" borderId="133" xfId="51" applyNumberFormat="1" applyFont="1" applyFill="1" applyBorder="1" applyAlignment="1" applyProtection="1">
      <alignment horizontal="right" vertical="center"/>
      <protection/>
    </xf>
    <xf numFmtId="179" fontId="6" fillId="0" borderId="134" xfId="51" applyNumberFormat="1" applyFont="1" applyFill="1" applyBorder="1" applyAlignment="1" applyProtection="1">
      <alignment horizontal="right" vertical="center"/>
      <protection/>
    </xf>
    <xf numFmtId="179" fontId="6" fillId="0" borderId="135" xfId="51" applyNumberFormat="1" applyFont="1" applyFill="1" applyBorder="1" applyAlignment="1" applyProtection="1">
      <alignment horizontal="right" vertical="center"/>
      <protection/>
    </xf>
    <xf numFmtId="165" fontId="0" fillId="38" borderId="70" xfId="0" applyNumberFormat="1" applyFill="1" applyBorder="1" applyAlignment="1" applyProtection="1">
      <alignment/>
      <protection locked="0"/>
    </xf>
    <xf numFmtId="165" fontId="0" fillId="38" borderId="23" xfId="0" applyNumberFormat="1" applyFill="1" applyBorder="1" applyAlignment="1" applyProtection="1">
      <alignment/>
      <protection locked="0"/>
    </xf>
    <xf numFmtId="165" fontId="0" fillId="38" borderId="24" xfId="0" applyNumberFormat="1" applyFill="1" applyBorder="1" applyAlignment="1" applyProtection="1">
      <alignment/>
      <protection locked="0"/>
    </xf>
    <xf numFmtId="165" fontId="0" fillId="38" borderId="59" xfId="0" applyNumberFormat="1" applyFill="1" applyBorder="1" applyAlignment="1" applyProtection="1">
      <alignment/>
      <protection locked="0"/>
    </xf>
    <xf numFmtId="165" fontId="0" fillId="38" borderId="14" xfId="0" applyNumberFormat="1" applyFill="1" applyBorder="1" applyAlignment="1" applyProtection="1">
      <alignment/>
      <protection locked="0"/>
    </xf>
    <xf numFmtId="165" fontId="0" fillId="38" borderId="56" xfId="0" applyNumberFormat="1" applyFill="1" applyBorder="1" applyAlignment="1" applyProtection="1">
      <alignment/>
      <protection locked="0"/>
    </xf>
    <xf numFmtId="165" fontId="0" fillId="38" borderId="16" xfId="0" applyNumberFormat="1" applyFill="1" applyBorder="1" applyAlignment="1" applyProtection="1">
      <alignment/>
      <protection locked="0"/>
    </xf>
    <xf numFmtId="165" fontId="0" fillId="38" borderId="19" xfId="0" applyNumberFormat="1" applyFill="1" applyBorder="1" applyAlignment="1" applyProtection="1">
      <alignment/>
      <protection locked="0"/>
    </xf>
    <xf numFmtId="0" fontId="0" fillId="38" borderId="126" xfId="0" applyFill="1" applyBorder="1" applyAlignment="1" applyProtection="1">
      <alignment vertical="center"/>
      <protection locked="0"/>
    </xf>
    <xf numFmtId="0" fontId="0" fillId="38" borderId="16" xfId="0"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165" fontId="0" fillId="0" borderId="0" xfId="0" applyNumberFormat="1" applyAlignment="1" applyProtection="1">
      <alignment vertical="center"/>
      <protection locked="0"/>
    </xf>
    <xf numFmtId="0" fontId="8" fillId="0" borderId="0" xfId="51" applyFont="1" applyAlignment="1" applyProtection="1">
      <alignment vertical="center"/>
      <protection locked="0"/>
    </xf>
    <xf numFmtId="0" fontId="20" fillId="0" borderId="0" xfId="0" applyFont="1" applyAlignment="1" applyProtection="1">
      <alignment vertical="center"/>
      <protection locked="0"/>
    </xf>
    <xf numFmtId="165" fontId="6" fillId="38" borderId="136" xfId="51" applyNumberFormat="1" applyFont="1" applyFill="1" applyBorder="1" applyAlignment="1" applyProtection="1">
      <alignment horizontal="right" vertical="center" wrapText="1"/>
      <protection/>
    </xf>
    <xf numFmtId="165" fontId="6" fillId="38" borderId="18" xfId="51" applyNumberFormat="1" applyFont="1" applyFill="1" applyBorder="1" applyAlignment="1" applyProtection="1">
      <alignment horizontal="right" vertical="center" wrapText="1"/>
      <protection/>
    </xf>
    <xf numFmtId="165" fontId="0" fillId="38" borderId="130" xfId="0" applyNumberFormat="1" applyFill="1" applyBorder="1" applyAlignment="1" applyProtection="1">
      <alignment/>
      <protection/>
    </xf>
    <xf numFmtId="165" fontId="6" fillId="38" borderId="19" xfId="51" applyNumberFormat="1" applyFont="1" applyFill="1" applyBorder="1" applyAlignment="1" applyProtection="1">
      <alignment horizontal="right" vertical="center" wrapText="1"/>
      <protection/>
    </xf>
    <xf numFmtId="165" fontId="73" fillId="38" borderId="137" xfId="0" applyNumberFormat="1" applyFont="1" applyFill="1" applyBorder="1" applyAlignment="1" applyProtection="1">
      <alignment/>
      <protection/>
    </xf>
    <xf numFmtId="165" fontId="73" fillId="38" borderId="13" xfId="0" applyNumberFormat="1" applyFont="1" applyFill="1" applyBorder="1" applyAlignment="1" applyProtection="1">
      <alignment/>
      <protection/>
    </xf>
    <xf numFmtId="174" fontId="95" fillId="0" borderId="0" xfId="51" applyNumberFormat="1" applyFont="1" applyAlignment="1">
      <alignment vertical="center"/>
      <protection/>
    </xf>
    <xf numFmtId="0" fontId="95" fillId="0" borderId="0" xfId="52" applyFont="1" applyBorder="1" applyAlignment="1">
      <alignment horizontal="right" vertical="center"/>
      <protection/>
    </xf>
    <xf numFmtId="49" fontId="95" fillId="0" borderId="0" xfId="52" applyNumberFormat="1" applyFont="1" applyBorder="1" applyAlignment="1">
      <alignment vertical="center"/>
      <protection/>
    </xf>
    <xf numFmtId="186" fontId="95" fillId="0" borderId="0" xfId="52" applyNumberFormat="1" applyFont="1" applyBorder="1" applyAlignment="1">
      <alignment vertical="center"/>
      <protection/>
    </xf>
    <xf numFmtId="0" fontId="8" fillId="0" borderId="0" xfId="52" applyFont="1" applyBorder="1" applyAlignment="1">
      <alignment vertical="center" wrapText="1"/>
      <protection/>
    </xf>
    <xf numFmtId="49" fontId="6" fillId="0" borderId="0" xfId="52" applyNumberFormat="1" applyFont="1" applyBorder="1" applyAlignment="1">
      <alignment horizontal="center" vertical="center" wrapText="1"/>
      <protection/>
    </xf>
    <xf numFmtId="3" fontId="6" fillId="0" borderId="0" xfId="52" applyNumberFormat="1" applyFont="1" applyBorder="1" applyAlignment="1">
      <alignment horizontal="center" vertical="center"/>
      <protection/>
    </xf>
    <xf numFmtId="0" fontId="8" fillId="0" borderId="83" xfId="52" applyFont="1" applyBorder="1" applyAlignment="1">
      <alignment vertical="center" wrapText="1"/>
      <protection/>
    </xf>
    <xf numFmtId="49" fontId="6" fillId="0" borderId="52" xfId="52" applyNumberFormat="1" applyFont="1" applyBorder="1" applyAlignment="1">
      <alignment horizontal="center" vertical="center" wrapText="1"/>
      <protection/>
    </xf>
    <xf numFmtId="49" fontId="6" fillId="0" borderId="53" xfId="52" applyNumberFormat="1" applyFont="1" applyBorder="1" applyAlignment="1">
      <alignment horizontal="center" vertical="center" wrapText="1"/>
      <protection/>
    </xf>
    <xf numFmtId="0" fontId="8" fillId="0" borderId="138" xfId="52" applyFont="1" applyBorder="1" applyAlignment="1">
      <alignment vertical="center" wrapText="1"/>
      <protection/>
    </xf>
    <xf numFmtId="49" fontId="6" fillId="0" borderId="139" xfId="52" applyNumberFormat="1" applyFont="1" applyBorder="1" applyAlignment="1">
      <alignment horizontal="center" vertical="center" wrapText="1"/>
      <protection/>
    </xf>
    <xf numFmtId="49" fontId="6" fillId="0" borderId="140" xfId="52" applyNumberFormat="1" applyFont="1" applyBorder="1" applyAlignment="1">
      <alignment horizontal="center" vertical="center" wrapText="1"/>
      <protection/>
    </xf>
    <xf numFmtId="0" fontId="6" fillId="0" borderId="120" xfId="51" applyFont="1" applyBorder="1" applyAlignment="1" applyProtection="1">
      <alignment vertical="center"/>
      <protection locked="0"/>
    </xf>
    <xf numFmtId="174" fontId="6" fillId="0" borderId="12" xfId="51" applyNumberFormat="1" applyFont="1" applyFill="1" applyBorder="1" applyAlignment="1" applyProtection="1">
      <alignment horizontal="right" vertical="center" wrapText="1" indent="1"/>
      <protection hidden="1" locked="0"/>
    </xf>
    <xf numFmtId="174" fontId="6" fillId="0" borderId="22" xfId="51" applyNumberFormat="1" applyFont="1" applyFill="1" applyBorder="1" applyAlignment="1" applyProtection="1">
      <alignment horizontal="right" vertical="center" wrapText="1" indent="1"/>
      <protection hidden="1" locked="0"/>
    </xf>
    <xf numFmtId="0" fontId="6" fillId="0" borderId="0" xfId="51" applyFont="1" applyAlignment="1" applyProtection="1">
      <alignment vertical="center"/>
      <protection/>
    </xf>
    <xf numFmtId="0" fontId="9" fillId="0" borderId="0" xfId="51" applyFont="1" applyAlignment="1" applyProtection="1">
      <alignment vertical="center"/>
      <protection/>
    </xf>
    <xf numFmtId="0" fontId="7" fillId="0" borderId="0" xfId="51" applyFont="1" applyAlignment="1" applyProtection="1">
      <alignment vertical="center"/>
      <protection/>
    </xf>
    <xf numFmtId="0" fontId="6" fillId="0" borderId="0" xfId="52" applyFont="1" applyBorder="1" applyAlignment="1" applyProtection="1">
      <alignment vertical="center"/>
      <protection/>
    </xf>
    <xf numFmtId="0" fontId="95" fillId="0" borderId="0" xfId="52" applyFont="1" applyFill="1" applyBorder="1" applyAlignment="1" applyProtection="1">
      <alignment vertical="center"/>
      <protection/>
    </xf>
    <xf numFmtId="0" fontId="19" fillId="0" borderId="0" xfId="52" applyFont="1" applyBorder="1" applyAlignment="1" applyProtection="1">
      <alignment vertical="center"/>
      <protection/>
    </xf>
    <xf numFmtId="0" fontId="8" fillId="0" borderId="11" xfId="52" applyFont="1" applyFill="1" applyBorder="1" applyAlignment="1" applyProtection="1">
      <alignment horizontal="left" vertical="center"/>
      <protection/>
    </xf>
    <xf numFmtId="49" fontId="8" fillId="0" borderId="12" xfId="52" applyNumberFormat="1" applyFont="1" applyFill="1" applyBorder="1" applyAlignment="1" applyProtection="1">
      <alignment horizontal="center" vertical="center" wrapText="1"/>
      <protection/>
    </xf>
    <xf numFmtId="49" fontId="8" fillId="0" borderId="13" xfId="52" applyNumberFormat="1" applyFont="1" applyFill="1" applyBorder="1" applyAlignment="1" applyProtection="1">
      <alignment horizontal="center" vertical="center" wrapText="1"/>
      <protection/>
    </xf>
    <xf numFmtId="3" fontId="8" fillId="0" borderId="13" xfId="52" applyNumberFormat="1" applyFont="1" applyFill="1" applyBorder="1" applyAlignment="1" applyProtection="1">
      <alignment horizontal="center" vertical="center" wrapText="1"/>
      <protection/>
    </xf>
    <xf numFmtId="3" fontId="8" fillId="0" borderId="22" xfId="52" applyNumberFormat="1" applyFont="1" applyFill="1" applyBorder="1" applyAlignment="1" applyProtection="1">
      <alignment horizontal="center" vertical="center" wrapText="1"/>
      <protection/>
    </xf>
    <xf numFmtId="49" fontId="19" fillId="0" borderId="0" xfId="52" applyNumberFormat="1" applyFont="1" applyBorder="1" applyAlignment="1" applyProtection="1">
      <alignment horizontal="left" vertical="center"/>
      <protection/>
    </xf>
    <xf numFmtId="0" fontId="95" fillId="0" borderId="0" xfId="52" applyFont="1" applyFill="1" applyBorder="1" applyAlignment="1" applyProtection="1">
      <alignment horizontal="center" vertical="center" wrapText="1"/>
      <protection/>
    </xf>
    <xf numFmtId="0" fontId="8" fillId="0" borderId="17" xfId="52" applyFont="1" applyBorder="1" applyAlignment="1" applyProtection="1">
      <alignment vertical="center" wrapText="1"/>
      <protection/>
    </xf>
    <xf numFmtId="3" fontId="8" fillId="0" borderId="23" xfId="52" applyNumberFormat="1" applyFont="1" applyFill="1" applyBorder="1" applyAlignment="1" applyProtection="1">
      <alignment horizontal="center" vertical="center" wrapText="1"/>
      <protection/>
    </xf>
    <xf numFmtId="3" fontId="8" fillId="0" borderId="24" xfId="52" applyNumberFormat="1" applyFont="1" applyFill="1" applyBorder="1" applyAlignment="1" applyProtection="1">
      <alignment horizontal="center" vertical="center" wrapText="1"/>
      <protection/>
    </xf>
    <xf numFmtId="49" fontId="8" fillId="0" borderId="0" xfId="52" applyNumberFormat="1" applyFont="1" applyBorder="1" applyAlignment="1" applyProtection="1">
      <alignment horizontal="center" vertical="center" wrapText="1"/>
      <protection/>
    </xf>
    <xf numFmtId="0" fontId="96" fillId="0" borderId="0" xfId="52" applyFont="1" applyFill="1" applyBorder="1" applyAlignment="1" applyProtection="1">
      <alignment vertical="center"/>
      <protection/>
    </xf>
    <xf numFmtId="0" fontId="6" fillId="0" borderId="31" xfId="52" applyFont="1" applyBorder="1" applyAlignment="1" applyProtection="1">
      <alignment horizontal="center" vertical="center"/>
      <protection/>
    </xf>
    <xf numFmtId="49" fontId="6" fillId="0" borderId="15" xfId="52" applyNumberFormat="1" applyFont="1" applyBorder="1" applyAlignment="1" applyProtection="1">
      <alignment horizontal="center" vertical="center"/>
      <protection/>
    </xf>
    <xf numFmtId="3" fontId="30" fillId="0" borderId="15" xfId="52" applyNumberFormat="1" applyFont="1" applyBorder="1" applyAlignment="1" applyProtection="1">
      <alignment horizontal="right" vertical="center"/>
      <protection/>
    </xf>
    <xf numFmtId="3" fontId="30" fillId="0" borderId="18" xfId="52" applyNumberFormat="1" applyFont="1" applyBorder="1" applyAlignment="1" applyProtection="1">
      <alignment horizontal="right" vertical="center"/>
      <protection/>
    </xf>
    <xf numFmtId="49" fontId="6" fillId="0" borderId="0" xfId="52" applyNumberFormat="1" applyFont="1" applyBorder="1" applyAlignment="1" applyProtection="1">
      <alignment horizontal="center" vertical="center"/>
      <protection/>
    </xf>
    <xf numFmtId="3" fontId="95" fillId="0" borderId="0" xfId="52" applyNumberFormat="1" applyFont="1" applyFill="1" applyBorder="1" applyAlignment="1" applyProtection="1">
      <alignment vertical="center"/>
      <protection/>
    </xf>
    <xf numFmtId="0" fontId="6" fillId="0" borderId="16" xfId="52" applyFont="1" applyBorder="1" applyAlignment="1" applyProtection="1">
      <alignment horizontal="center" vertical="center"/>
      <protection/>
    </xf>
    <xf numFmtId="49" fontId="6" fillId="0" borderId="14" xfId="52" applyNumberFormat="1" applyFont="1" applyBorder="1" applyAlignment="1" applyProtection="1">
      <alignment horizontal="center" vertical="center"/>
      <protection/>
    </xf>
    <xf numFmtId="3" fontId="6" fillId="0" borderId="14" xfId="52" applyNumberFormat="1" applyFont="1" applyBorder="1" applyAlignment="1" applyProtection="1">
      <alignment horizontal="right" vertical="center"/>
      <protection/>
    </xf>
    <xf numFmtId="3" fontId="6" fillId="0" borderId="19" xfId="52" applyNumberFormat="1" applyFont="1" applyBorder="1" applyAlignment="1" applyProtection="1">
      <alignment horizontal="right" vertical="center"/>
      <protection/>
    </xf>
    <xf numFmtId="0" fontId="6" fillId="0" borderId="16" xfId="52" applyFont="1" applyBorder="1" applyAlignment="1" applyProtection="1">
      <alignment horizontal="center" vertical="center"/>
      <protection/>
    </xf>
    <xf numFmtId="49" fontId="6" fillId="0" borderId="14" xfId="52" applyNumberFormat="1" applyFont="1" applyBorder="1" applyAlignment="1" applyProtection="1">
      <alignment horizontal="center" vertical="center"/>
      <protection/>
    </xf>
    <xf numFmtId="3" fontId="30" fillId="0" borderId="14" xfId="52" applyNumberFormat="1" applyFont="1" applyBorder="1" applyAlignment="1" applyProtection="1">
      <alignment horizontal="right" vertical="center"/>
      <protection/>
    </xf>
    <xf numFmtId="3" fontId="30" fillId="0" borderId="19" xfId="52" applyNumberFormat="1" applyFont="1" applyBorder="1" applyAlignment="1" applyProtection="1">
      <alignment horizontal="right" vertical="center"/>
      <protection/>
    </xf>
    <xf numFmtId="0" fontId="6" fillId="0" borderId="10" xfId="52" applyFont="1" applyBorder="1" applyAlignment="1" applyProtection="1">
      <alignment vertical="center" wrapText="1"/>
      <protection/>
    </xf>
    <xf numFmtId="0" fontId="6" fillId="0" borderId="16" xfId="52" applyFont="1" applyBorder="1" applyAlignment="1" applyProtection="1">
      <alignment horizontal="center" vertical="center" wrapText="1"/>
      <protection/>
    </xf>
    <xf numFmtId="0" fontId="6" fillId="0" borderId="16" xfId="0" applyFont="1" applyBorder="1" applyAlignment="1" applyProtection="1">
      <alignment horizontal="center" vertical="center"/>
      <protection/>
    </xf>
    <xf numFmtId="3" fontId="6" fillId="0" borderId="14" xfId="52" applyNumberFormat="1" applyFont="1" applyBorder="1" applyAlignment="1" applyProtection="1">
      <alignment horizontal="right" vertical="center"/>
      <protection/>
    </xf>
    <xf numFmtId="3" fontId="6" fillId="0" borderId="19" xfId="52" applyNumberFormat="1" applyFont="1" applyBorder="1" applyAlignment="1" applyProtection="1">
      <alignment horizontal="right" vertical="center"/>
      <protection/>
    </xf>
    <xf numFmtId="0" fontId="8" fillId="0" borderId="38" xfId="0" applyFont="1" applyBorder="1" applyAlignment="1" applyProtection="1">
      <alignment vertical="center"/>
      <protection/>
    </xf>
    <xf numFmtId="0" fontId="8" fillId="0" borderId="60" xfId="0" applyFont="1" applyBorder="1" applyAlignment="1" applyProtection="1">
      <alignment horizontal="center" vertical="center" wrapText="1"/>
      <protection/>
    </xf>
    <xf numFmtId="49" fontId="8" fillId="0" borderId="57" xfId="0" applyNumberFormat="1" applyFont="1" applyBorder="1" applyAlignment="1" applyProtection="1">
      <alignment horizontal="center" vertical="center"/>
      <protection/>
    </xf>
    <xf numFmtId="3" fontId="36" fillId="0" borderId="57" xfId="52" applyNumberFormat="1" applyFont="1" applyBorder="1" applyAlignment="1" applyProtection="1">
      <alignment horizontal="right" vertical="center"/>
      <protection/>
    </xf>
    <xf numFmtId="3" fontId="36" fillId="0" borderId="58" xfId="52" applyNumberFormat="1" applyFont="1" applyBorder="1" applyAlignment="1" applyProtection="1">
      <alignment horizontal="right" vertical="center"/>
      <protection/>
    </xf>
    <xf numFmtId="0" fontId="6" fillId="0" borderId="70" xfId="52" applyFont="1" applyBorder="1" applyAlignment="1" applyProtection="1">
      <alignment horizontal="center" vertical="center"/>
      <protection/>
    </xf>
    <xf numFmtId="49" fontId="6" fillId="0" borderId="23" xfId="52" applyNumberFormat="1" applyFont="1" applyBorder="1" applyAlignment="1" applyProtection="1">
      <alignment horizontal="center" vertical="center"/>
      <protection/>
    </xf>
    <xf numFmtId="3" fontId="30" fillId="0" borderId="23" xfId="52" applyNumberFormat="1" applyFont="1" applyBorder="1" applyAlignment="1" applyProtection="1">
      <alignment horizontal="right" vertical="center"/>
      <protection/>
    </xf>
    <xf numFmtId="3" fontId="30" fillId="0" borderId="24" xfId="52" applyNumberFormat="1" applyFont="1" applyBorder="1" applyAlignment="1" applyProtection="1">
      <alignment horizontal="right" vertical="center"/>
      <protection/>
    </xf>
    <xf numFmtId="0" fontId="34" fillId="0" borderId="10" xfId="0" applyFont="1" applyBorder="1" applyAlignment="1" applyProtection="1">
      <alignment vertical="center"/>
      <protection/>
    </xf>
    <xf numFmtId="0" fontId="34" fillId="0" borderId="16" xfId="0" applyFont="1" applyBorder="1" applyAlignment="1" applyProtection="1">
      <alignment horizontal="center" vertical="center"/>
      <protection/>
    </xf>
    <xf numFmtId="0" fontId="35" fillId="0" borderId="10" xfId="0" applyFont="1" applyBorder="1" applyAlignment="1" applyProtection="1">
      <alignment vertical="center"/>
      <protection/>
    </xf>
    <xf numFmtId="0" fontId="35" fillId="0" borderId="16" xfId="0" applyFont="1" applyBorder="1" applyAlignment="1" applyProtection="1">
      <alignment horizontal="center" vertical="center" wrapText="1"/>
      <protection/>
    </xf>
    <xf numFmtId="3" fontId="36" fillId="0" borderId="14" xfId="52" applyNumberFormat="1" applyFont="1" applyBorder="1" applyAlignment="1" applyProtection="1">
      <alignment horizontal="right" vertical="center"/>
      <protection/>
    </xf>
    <xf numFmtId="3" fontId="36" fillId="0" borderId="19" xfId="52" applyNumberFormat="1" applyFont="1" applyBorder="1" applyAlignment="1" applyProtection="1">
      <alignment horizontal="right" vertical="center"/>
      <protection/>
    </xf>
    <xf numFmtId="0" fontId="8" fillId="0" borderId="10" xfId="52" applyFont="1" applyBorder="1" applyAlignment="1" applyProtection="1">
      <alignment vertical="center" wrapText="1"/>
      <protection/>
    </xf>
    <xf numFmtId="0" fontId="8" fillId="0" borderId="16" xfId="52" applyFont="1" applyBorder="1" applyAlignment="1" applyProtection="1">
      <alignment horizontal="center" vertical="center"/>
      <protection/>
    </xf>
    <xf numFmtId="3" fontId="96" fillId="0" borderId="0" xfId="52" applyNumberFormat="1" applyFont="1" applyFill="1" applyBorder="1" applyAlignment="1" applyProtection="1">
      <alignment vertical="center"/>
      <protection/>
    </xf>
    <xf numFmtId="0" fontId="8" fillId="0" borderId="38" xfId="52" applyFont="1" applyBorder="1" applyAlignment="1" applyProtection="1">
      <alignment vertical="center" wrapText="1"/>
      <protection/>
    </xf>
    <xf numFmtId="49" fontId="6" fillId="0" borderId="57" xfId="52" applyNumberFormat="1" applyFont="1" applyBorder="1" applyAlignment="1" applyProtection="1">
      <alignment horizontal="center" vertical="center" wrapText="1"/>
      <protection/>
    </xf>
    <xf numFmtId="0" fontId="8" fillId="0" borderId="138" xfId="52" applyFont="1" applyBorder="1" applyAlignment="1" applyProtection="1">
      <alignment vertical="center" wrapText="1"/>
      <protection/>
    </xf>
    <xf numFmtId="49" fontId="6" fillId="0" borderId="139" xfId="52" applyNumberFormat="1" applyFont="1" applyBorder="1" applyAlignment="1" applyProtection="1">
      <alignment horizontal="center" vertical="center" wrapText="1"/>
      <protection/>
    </xf>
    <xf numFmtId="49" fontId="6" fillId="0" borderId="140" xfId="52" applyNumberFormat="1" applyFont="1" applyBorder="1" applyAlignment="1" applyProtection="1">
      <alignment horizontal="center" vertical="center" wrapText="1"/>
      <protection/>
    </xf>
    <xf numFmtId="0" fontId="8" fillId="0" borderId="83" xfId="52" applyFont="1" applyBorder="1" applyAlignment="1" applyProtection="1">
      <alignment vertical="center" wrapText="1"/>
      <protection/>
    </xf>
    <xf numFmtId="49" fontId="6" fillId="0" borderId="52" xfId="52" applyNumberFormat="1" applyFont="1" applyBorder="1" applyAlignment="1" applyProtection="1">
      <alignment horizontal="center" vertical="center" wrapText="1"/>
      <protection/>
    </xf>
    <xf numFmtId="49" fontId="6" fillId="0" borderId="53" xfId="52" applyNumberFormat="1" applyFont="1" applyBorder="1" applyAlignment="1" applyProtection="1">
      <alignment horizontal="center" vertical="center" wrapText="1"/>
      <protection/>
    </xf>
    <xf numFmtId="0" fontId="8" fillId="0" borderId="0" xfId="52" applyFont="1" applyBorder="1" applyAlignment="1" applyProtection="1">
      <alignment vertical="center" wrapText="1"/>
      <protection/>
    </xf>
    <xf numFmtId="3" fontId="6" fillId="0" borderId="0" xfId="52" applyNumberFormat="1" applyFont="1" applyBorder="1" applyAlignment="1" applyProtection="1">
      <alignment horizontal="center" vertical="center"/>
      <protection/>
    </xf>
    <xf numFmtId="0" fontId="8" fillId="0" borderId="0" xfId="52" applyFont="1" applyBorder="1" applyAlignment="1" applyProtection="1">
      <alignment vertical="center" wrapText="1"/>
      <protection/>
    </xf>
    <xf numFmtId="49" fontId="6" fillId="0" borderId="0" xfId="52" applyNumberFormat="1" applyFont="1" applyBorder="1" applyAlignment="1" applyProtection="1">
      <alignment vertical="center" wrapText="1"/>
      <protection/>
    </xf>
    <xf numFmtId="3" fontId="6" fillId="0" borderId="0" xfId="52" applyNumberFormat="1" applyFont="1" applyBorder="1" applyAlignment="1" applyProtection="1">
      <alignment vertical="center"/>
      <protection/>
    </xf>
    <xf numFmtId="0" fontId="6" fillId="0" borderId="0" xfId="52" applyFont="1" applyBorder="1" applyAlignment="1" applyProtection="1">
      <alignment vertical="center" wrapText="1"/>
      <protection/>
    </xf>
    <xf numFmtId="49" fontId="6" fillId="0" borderId="0" xfId="52" applyNumberFormat="1" applyFont="1" applyBorder="1" applyAlignment="1" applyProtection="1">
      <alignment vertical="center"/>
      <protection/>
    </xf>
    <xf numFmtId="0" fontId="6" fillId="0" borderId="0" xfId="52" applyFont="1" applyBorder="1" applyAlignment="1" applyProtection="1">
      <alignment horizontal="center" vertical="center"/>
      <protection/>
    </xf>
    <xf numFmtId="0" fontId="95" fillId="0" borderId="0" xfId="52" applyFont="1" applyBorder="1" applyAlignment="1" applyProtection="1">
      <alignment vertical="center" wrapText="1"/>
      <protection/>
    </xf>
    <xf numFmtId="0" fontId="95" fillId="0" borderId="0" xfId="52" applyFont="1" applyBorder="1" applyAlignment="1" applyProtection="1">
      <alignment horizontal="center" vertical="center"/>
      <protection/>
    </xf>
    <xf numFmtId="3" fontId="95" fillId="0" borderId="0" xfId="52" applyNumberFormat="1" applyFont="1" applyBorder="1" applyAlignment="1" applyProtection="1">
      <alignment vertical="center"/>
      <protection/>
    </xf>
    <xf numFmtId="0" fontId="95" fillId="0" borderId="0" xfId="52" applyFont="1" applyBorder="1" applyAlignment="1" applyProtection="1">
      <alignment vertical="center"/>
      <protection/>
    </xf>
    <xf numFmtId="0" fontId="97" fillId="0" borderId="0" xfId="52" applyFont="1" applyBorder="1" applyAlignment="1" applyProtection="1">
      <alignment horizontal="right" vertical="center"/>
      <protection/>
    </xf>
    <xf numFmtId="165" fontId="97" fillId="0" borderId="0" xfId="52" applyNumberFormat="1" applyFont="1" applyFill="1" applyBorder="1" applyAlignment="1" applyProtection="1">
      <alignment vertical="center"/>
      <protection/>
    </xf>
    <xf numFmtId="3" fontId="6" fillId="0" borderId="19" xfId="51" applyNumberFormat="1" applyFont="1" applyFill="1" applyBorder="1" applyAlignment="1" applyProtection="1">
      <alignment horizontal="right" vertical="center"/>
      <protection locked="0"/>
    </xf>
    <xf numFmtId="3" fontId="6" fillId="0" borderId="58" xfId="51" applyNumberFormat="1" applyFont="1" applyFill="1" applyBorder="1" applyAlignment="1" applyProtection="1">
      <alignment horizontal="right" vertical="center"/>
      <protection locked="0"/>
    </xf>
    <xf numFmtId="3" fontId="6" fillId="0" borderId="60" xfId="51" applyNumberFormat="1" applyFont="1" applyFill="1" applyBorder="1" applyAlignment="1" applyProtection="1">
      <alignment horizontal="right" vertical="center"/>
      <protection locked="0"/>
    </xf>
    <xf numFmtId="0" fontId="12" fillId="0" borderId="77" xfId="0" applyFont="1" applyBorder="1" applyAlignment="1">
      <alignment vertical="center"/>
    </xf>
    <xf numFmtId="0" fontId="12" fillId="0" borderId="0" xfId="0" applyFont="1" applyBorder="1" applyAlignment="1">
      <alignment horizontal="left" vertical="center"/>
    </xf>
    <xf numFmtId="16" fontId="12" fillId="0" borderId="64" xfId="0" applyNumberFormat="1" applyFont="1" applyBorder="1" applyAlignment="1">
      <alignment horizontal="left" vertical="center"/>
    </xf>
    <xf numFmtId="3" fontId="6" fillId="0" borderId="21" xfId="51" applyNumberFormat="1" applyFont="1" applyFill="1" applyBorder="1" applyAlignment="1" applyProtection="1">
      <alignment horizontal="right" vertical="center"/>
      <protection locked="0"/>
    </xf>
    <xf numFmtId="0" fontId="93" fillId="44" borderId="93" xfId="0" applyFont="1" applyFill="1" applyBorder="1" applyAlignment="1">
      <alignment horizontal="left" vertical="center"/>
    </xf>
    <xf numFmtId="0" fontId="94" fillId="44" borderId="15" xfId="0" applyFont="1" applyFill="1" applyBorder="1" applyAlignment="1">
      <alignment horizontal="right" vertical="center"/>
    </xf>
    <xf numFmtId="0" fontId="94" fillId="44" borderId="18" xfId="0" applyFont="1" applyFill="1" applyBorder="1" applyAlignment="1">
      <alignment horizontal="right" vertical="center"/>
    </xf>
    <xf numFmtId="3" fontId="6" fillId="44" borderId="93" xfId="51" applyNumberFormat="1" applyFont="1" applyFill="1" applyBorder="1" applyAlignment="1" applyProtection="1">
      <alignment horizontal="right" vertical="center"/>
      <protection/>
    </xf>
    <xf numFmtId="3" fontId="6" fillId="44" borderId="15" xfId="51" applyNumberFormat="1" applyFont="1" applyFill="1" applyBorder="1" applyAlignment="1" applyProtection="1">
      <alignment horizontal="right" vertical="center"/>
      <protection locked="0"/>
    </xf>
    <xf numFmtId="3" fontId="6" fillId="44" borderId="32" xfId="51" applyNumberFormat="1" applyFont="1" applyFill="1" applyBorder="1" applyAlignment="1" applyProtection="1">
      <alignment horizontal="right" vertical="center"/>
      <protection/>
    </xf>
    <xf numFmtId="3" fontId="6" fillId="44" borderId="33" xfId="51" applyNumberFormat="1" applyFont="1" applyFill="1" applyBorder="1" applyAlignment="1" applyProtection="1">
      <alignment horizontal="right" vertical="center"/>
      <protection locked="0"/>
    </xf>
    <xf numFmtId="0" fontId="0" fillId="44" borderId="62" xfId="0" applyFill="1" applyBorder="1" applyAlignment="1">
      <alignment/>
    </xf>
    <xf numFmtId="0" fontId="0" fillId="0" borderId="62" xfId="0" applyBorder="1" applyAlignment="1">
      <alignment/>
    </xf>
    <xf numFmtId="3" fontId="6" fillId="44" borderId="16" xfId="51" applyNumberFormat="1" applyFont="1" applyFill="1" applyBorder="1" applyAlignment="1" applyProtection="1">
      <alignment horizontal="right" vertical="center"/>
      <protection locked="0"/>
    </xf>
    <xf numFmtId="3" fontId="6" fillId="33" borderId="19" xfId="51" applyNumberFormat="1" applyFont="1" applyFill="1" applyBorder="1" applyAlignment="1" applyProtection="1">
      <alignment horizontal="right" vertical="center"/>
      <protection locked="0"/>
    </xf>
    <xf numFmtId="0" fontId="12" fillId="0" borderId="60" xfId="0" applyFont="1" applyBorder="1" applyAlignment="1">
      <alignment horizontal="center" vertical="center"/>
    </xf>
    <xf numFmtId="3" fontId="6" fillId="33" borderId="16" xfId="51" applyNumberFormat="1" applyFont="1" applyFill="1" applyBorder="1" applyAlignment="1" applyProtection="1">
      <alignment horizontal="right" vertical="center"/>
      <protection locked="0"/>
    </xf>
    <xf numFmtId="0" fontId="6" fillId="0" borderId="19" xfId="51" applyNumberFormat="1" applyFont="1" applyFill="1" applyBorder="1" applyAlignment="1" applyProtection="1">
      <alignment horizontal="right" vertical="center"/>
      <protection locked="0"/>
    </xf>
    <xf numFmtId="3" fontId="6" fillId="37" borderId="16" xfId="51" applyNumberFormat="1" applyFont="1" applyFill="1" applyBorder="1" applyAlignment="1" applyProtection="1">
      <alignment horizontal="right" vertical="center"/>
      <protection/>
    </xf>
    <xf numFmtId="0" fontId="6" fillId="0" borderId="16" xfId="51" applyNumberFormat="1" applyFont="1" applyFill="1" applyBorder="1" applyAlignment="1" applyProtection="1">
      <alignment horizontal="right" vertical="center"/>
      <protection locked="0"/>
    </xf>
    <xf numFmtId="0" fontId="13" fillId="44" borderId="62" xfId="0" applyFont="1" applyFill="1" applyBorder="1" applyAlignment="1">
      <alignment horizontal="left" vertical="center"/>
    </xf>
    <xf numFmtId="0" fontId="13" fillId="44" borderId="33" xfId="0" applyFont="1" applyFill="1" applyBorder="1" applyAlignment="1">
      <alignment horizontal="left" vertical="center"/>
    </xf>
    <xf numFmtId="0" fontId="13" fillId="44" borderId="14" xfId="0" applyFont="1" applyFill="1" applyBorder="1" applyAlignment="1">
      <alignment horizontal="left" vertical="center"/>
    </xf>
    <xf numFmtId="0" fontId="13" fillId="44" borderId="19" xfId="0" applyFont="1" applyFill="1" applyBorder="1" applyAlignment="1">
      <alignment horizontal="left" vertical="center"/>
    </xf>
    <xf numFmtId="0" fontId="12" fillId="0" borderId="64" xfId="0" applyFont="1" applyBorder="1" applyAlignment="1">
      <alignment horizontal="left" vertical="center"/>
    </xf>
    <xf numFmtId="0" fontId="12" fillId="44" borderId="62" xfId="0" applyFont="1" applyFill="1" applyBorder="1" applyAlignment="1">
      <alignment horizontal="left" vertical="center"/>
    </xf>
    <xf numFmtId="0" fontId="0" fillId="0" borderId="0" xfId="0" applyAlignment="1">
      <alignment vertical="center"/>
    </xf>
    <xf numFmtId="3" fontId="30" fillId="0" borderId="14" xfId="52" applyNumberFormat="1" applyFont="1" applyBorder="1" applyAlignment="1" applyProtection="1">
      <alignment horizontal="right" vertical="center"/>
      <protection locked="0"/>
    </xf>
    <xf numFmtId="3" fontId="30" fillId="0" borderId="19" xfId="52" applyNumberFormat="1" applyFont="1" applyBorder="1" applyAlignment="1" applyProtection="1">
      <alignment horizontal="right" vertical="center"/>
      <protection locked="0"/>
    </xf>
    <xf numFmtId="174" fontId="6" fillId="0" borderId="51" xfId="51" applyNumberFormat="1" applyFont="1" applyBorder="1" applyAlignment="1" applyProtection="1">
      <alignment horizontal="right" vertical="center" wrapText="1" indent="1"/>
      <protection/>
    </xf>
    <xf numFmtId="3" fontId="6" fillId="35" borderId="19" xfId="51" applyNumberFormat="1" applyFont="1" applyFill="1" applyBorder="1" applyAlignment="1" applyProtection="1">
      <alignment vertical="center" wrapText="1"/>
      <protection/>
    </xf>
    <xf numFmtId="3" fontId="6" fillId="0" borderId="19" xfId="51" applyNumberFormat="1" applyFont="1" applyBorder="1" applyAlignment="1" applyProtection="1">
      <alignment vertical="center" wrapText="1"/>
      <protection/>
    </xf>
    <xf numFmtId="3" fontId="6" fillId="35" borderId="19" xfId="51" applyNumberFormat="1" applyFont="1" applyFill="1" applyBorder="1" applyAlignment="1" applyProtection="1">
      <alignment horizontal="right" vertical="center" wrapText="1"/>
      <protection/>
    </xf>
    <xf numFmtId="3" fontId="6" fillId="35" borderId="58" xfId="51" applyNumberFormat="1" applyFont="1" applyFill="1" applyBorder="1" applyAlignment="1" applyProtection="1">
      <alignment vertical="center" wrapText="1"/>
      <protection/>
    </xf>
    <xf numFmtId="3" fontId="8" fillId="0" borderId="13" xfId="51" applyNumberFormat="1" applyFont="1" applyFill="1" applyBorder="1" applyAlignment="1" applyProtection="1">
      <alignment vertical="center"/>
      <protection/>
    </xf>
    <xf numFmtId="165" fontId="6" fillId="0" borderId="21" xfId="51" applyNumberFormat="1" applyFont="1" applyBorder="1" applyAlignment="1" applyProtection="1">
      <alignment horizontal="center" vertical="center"/>
      <protection/>
    </xf>
    <xf numFmtId="3" fontId="6" fillId="0" borderId="20" xfId="51" applyNumberFormat="1" applyFont="1" applyFill="1" applyBorder="1" applyAlignment="1" applyProtection="1">
      <alignment vertical="center"/>
      <protection locked="0"/>
    </xf>
    <xf numFmtId="165" fontId="0" fillId="38" borderId="60" xfId="0" applyNumberFormat="1" applyFill="1" applyBorder="1" applyAlignment="1" applyProtection="1">
      <alignment/>
      <protection/>
    </xf>
    <xf numFmtId="165" fontId="0" fillId="38" borderId="57" xfId="0" applyNumberFormat="1" applyFill="1" applyBorder="1" applyAlignment="1" applyProtection="1">
      <alignment/>
      <protection/>
    </xf>
    <xf numFmtId="165" fontId="0" fillId="38" borderId="58" xfId="0" applyNumberFormat="1" applyFill="1" applyBorder="1" applyAlignment="1" applyProtection="1">
      <alignment/>
      <protection/>
    </xf>
    <xf numFmtId="165" fontId="0" fillId="38" borderId="59" xfId="0" applyNumberFormat="1" applyFill="1" applyBorder="1" applyAlignment="1" applyProtection="1">
      <alignment/>
      <protection/>
    </xf>
    <xf numFmtId="165" fontId="0" fillId="38" borderId="14" xfId="0" applyNumberFormat="1" applyFill="1" applyBorder="1" applyAlignment="1" applyProtection="1">
      <alignment/>
      <protection/>
    </xf>
    <xf numFmtId="165" fontId="0" fillId="38" borderId="56" xfId="0" applyNumberFormat="1" applyFill="1" applyBorder="1" applyAlignment="1" applyProtection="1">
      <alignment/>
      <protection/>
    </xf>
    <xf numFmtId="165" fontId="0" fillId="38" borderId="16" xfId="0" applyNumberFormat="1" applyFill="1" applyBorder="1" applyAlignment="1" applyProtection="1">
      <alignment/>
      <protection/>
    </xf>
    <xf numFmtId="179" fontId="6" fillId="44" borderId="127" xfId="51" applyNumberFormat="1" applyFont="1" applyFill="1" applyBorder="1" applyAlignment="1" applyProtection="1">
      <alignment horizontal="right" vertical="center"/>
      <protection/>
    </xf>
    <xf numFmtId="179" fontId="6" fillId="44" borderId="23" xfId="51" applyNumberFormat="1" applyFont="1" applyFill="1" applyBorder="1" applyAlignment="1" applyProtection="1">
      <alignment horizontal="right" vertical="center"/>
      <protection/>
    </xf>
    <xf numFmtId="179" fontId="6" fillId="44" borderId="39" xfId="51" applyNumberFormat="1" applyFont="1" applyFill="1" applyBorder="1" applyAlignment="1" applyProtection="1">
      <alignment horizontal="right" vertical="center"/>
      <protection/>
    </xf>
    <xf numFmtId="179" fontId="6" fillId="44" borderId="136" xfId="51" applyNumberFormat="1" applyFont="1" applyFill="1" applyBorder="1" applyAlignment="1" applyProtection="1">
      <alignment horizontal="right" vertical="center"/>
      <protection/>
    </xf>
    <xf numFmtId="179" fontId="6" fillId="33" borderId="14" xfId="51" applyNumberFormat="1" applyFont="1" applyFill="1" applyBorder="1" applyAlignment="1" applyProtection="1">
      <alignment horizontal="right" vertical="center"/>
      <protection/>
    </xf>
    <xf numFmtId="179" fontId="6" fillId="33" borderId="20" xfId="51" applyNumberFormat="1" applyFont="1" applyFill="1" applyBorder="1" applyAlignment="1" applyProtection="1">
      <alignment horizontal="right" vertical="center"/>
      <protection/>
    </xf>
    <xf numFmtId="179" fontId="6" fillId="0" borderId="141" xfId="51" applyNumberFormat="1" applyFont="1" applyFill="1" applyBorder="1" applyAlignment="1" applyProtection="1">
      <alignment horizontal="right" vertical="center"/>
      <protection/>
    </xf>
    <xf numFmtId="179" fontId="6" fillId="0" borderId="118" xfId="51" applyNumberFormat="1" applyFont="1" applyFill="1" applyBorder="1" applyAlignment="1" applyProtection="1">
      <alignment horizontal="right" vertical="center"/>
      <protection/>
    </xf>
    <xf numFmtId="3" fontId="8" fillId="0" borderId="12" xfId="51" applyNumberFormat="1" applyFont="1" applyBorder="1" applyAlignment="1" applyProtection="1">
      <alignment horizontal="right" vertical="center" wrapText="1" indent="1"/>
      <protection/>
    </xf>
    <xf numFmtId="3" fontId="8" fillId="0" borderId="73" xfId="51" applyNumberFormat="1" applyFont="1" applyBorder="1" applyAlignment="1" applyProtection="1">
      <alignment horizontal="right" vertical="center" wrapText="1" indent="1"/>
      <protection/>
    </xf>
    <xf numFmtId="3" fontId="8" fillId="0" borderId="13" xfId="51" applyNumberFormat="1" applyFont="1" applyBorder="1" applyAlignment="1" applyProtection="1">
      <alignment horizontal="right" vertical="center" wrapText="1" indent="1"/>
      <protection/>
    </xf>
    <xf numFmtId="3" fontId="8" fillId="0" borderId="37" xfId="51" applyNumberFormat="1" applyFont="1" applyBorder="1" applyAlignment="1" applyProtection="1">
      <alignment horizontal="right" vertical="center" wrapText="1" indent="1"/>
      <protection/>
    </xf>
    <xf numFmtId="3" fontId="6" fillId="0" borderId="15" xfId="51" applyNumberFormat="1" applyFont="1" applyBorder="1" applyAlignment="1" applyProtection="1">
      <alignment horizontal="right" vertical="center" wrapText="1" indent="1"/>
      <protection/>
    </xf>
    <xf numFmtId="3" fontId="6" fillId="0" borderId="18" xfId="51" applyNumberFormat="1" applyFont="1" applyBorder="1" applyAlignment="1" applyProtection="1">
      <alignment horizontal="right" vertical="center" wrapText="1" indent="1"/>
      <protection/>
    </xf>
    <xf numFmtId="3" fontId="6" fillId="0" borderId="31" xfId="51" applyNumberFormat="1" applyFont="1" applyBorder="1" applyAlignment="1" applyProtection="1">
      <alignment horizontal="right" vertical="center" wrapText="1" indent="1"/>
      <protection/>
    </xf>
    <xf numFmtId="3" fontId="6" fillId="0" borderId="32" xfId="51" applyNumberFormat="1" applyFont="1" applyBorder="1" applyAlignment="1" applyProtection="1">
      <alignment horizontal="right" vertical="center" wrapText="1" indent="1"/>
      <protection/>
    </xf>
    <xf numFmtId="3" fontId="8" fillId="44" borderId="62" xfId="51" applyNumberFormat="1" applyFont="1" applyFill="1" applyBorder="1" applyAlignment="1" applyProtection="1">
      <alignment vertical="center"/>
      <protection/>
    </xf>
    <xf numFmtId="3" fontId="8" fillId="44" borderId="14" xfId="51" applyNumberFormat="1" applyFont="1" applyFill="1" applyBorder="1" applyAlignment="1" applyProtection="1">
      <alignment vertical="center"/>
      <protection/>
    </xf>
    <xf numFmtId="3" fontId="6" fillId="44" borderId="33" xfId="51" applyNumberFormat="1" applyFont="1" applyFill="1" applyBorder="1" applyAlignment="1" applyProtection="1">
      <alignment vertical="center"/>
      <protection/>
    </xf>
    <xf numFmtId="3" fontId="6" fillId="34" borderId="28" xfId="51" applyNumberFormat="1" applyFont="1" applyFill="1" applyBorder="1" applyAlignment="1" applyProtection="1">
      <alignment vertical="center"/>
      <protection/>
    </xf>
    <xf numFmtId="3" fontId="6" fillId="34" borderId="142" xfId="51" applyNumberFormat="1" applyFont="1" applyFill="1" applyBorder="1" applyAlignment="1" applyProtection="1">
      <alignment vertical="center"/>
      <protection/>
    </xf>
    <xf numFmtId="3" fontId="6" fillId="44" borderId="143" xfId="51" applyNumberFormat="1" applyFont="1" applyFill="1" applyBorder="1" applyAlignment="1" applyProtection="1">
      <alignment vertical="center"/>
      <protection/>
    </xf>
    <xf numFmtId="3" fontId="6" fillId="34" borderId="29" xfId="51" applyNumberFormat="1" applyFont="1" applyFill="1" applyBorder="1" applyAlignment="1" applyProtection="1">
      <alignment vertical="center"/>
      <protection/>
    </xf>
    <xf numFmtId="3" fontId="6" fillId="34" borderId="118" xfId="51" applyNumberFormat="1" applyFont="1" applyFill="1" applyBorder="1" applyAlignment="1" applyProtection="1">
      <alignment vertical="center"/>
      <protection/>
    </xf>
    <xf numFmtId="3" fontId="6" fillId="34" borderId="144" xfId="51" applyNumberFormat="1" applyFont="1" applyFill="1" applyBorder="1" applyAlignment="1" applyProtection="1">
      <alignment vertical="center"/>
      <protection/>
    </xf>
    <xf numFmtId="3" fontId="6" fillId="44" borderId="145" xfId="51" applyNumberFormat="1" applyFont="1" applyFill="1" applyBorder="1" applyAlignment="1" applyProtection="1">
      <alignment vertical="center"/>
      <protection/>
    </xf>
    <xf numFmtId="173" fontId="6" fillId="33" borderId="118" xfId="51" applyNumberFormat="1" applyFont="1" applyFill="1" applyBorder="1" applyAlignment="1" applyProtection="1">
      <alignment horizontal="center" vertical="center"/>
      <protection/>
    </xf>
    <xf numFmtId="3" fontId="6" fillId="34" borderId="30" xfId="51" applyNumberFormat="1" applyFont="1" applyFill="1" applyBorder="1" applyAlignment="1" applyProtection="1">
      <alignment vertical="center"/>
      <protection/>
    </xf>
    <xf numFmtId="3" fontId="6" fillId="34" borderId="146" xfId="51" applyNumberFormat="1" applyFont="1" applyFill="1" applyBorder="1" applyAlignment="1" applyProtection="1">
      <alignment vertical="center"/>
      <protection/>
    </xf>
    <xf numFmtId="3" fontId="6" fillId="44" borderId="147" xfId="51" applyNumberFormat="1" applyFont="1" applyFill="1" applyBorder="1" applyAlignment="1" applyProtection="1">
      <alignment vertical="center"/>
      <protection/>
    </xf>
    <xf numFmtId="3" fontId="6" fillId="0" borderId="37" xfId="51" applyNumberFormat="1" applyFont="1" applyBorder="1" applyAlignment="1" applyProtection="1">
      <alignment horizontal="right" vertical="center"/>
      <protection/>
    </xf>
    <xf numFmtId="3" fontId="12" fillId="0" borderId="22" xfId="51" applyNumberFormat="1" applyFont="1" applyBorder="1" applyAlignment="1" applyProtection="1">
      <alignment horizontal="right" vertical="center" wrapText="1"/>
      <protection/>
    </xf>
    <xf numFmtId="3" fontId="6" fillId="0" borderId="15" xfId="51" applyNumberFormat="1" applyFont="1" applyBorder="1" applyAlignment="1" applyProtection="1">
      <alignment vertical="center"/>
      <protection/>
    </xf>
    <xf numFmtId="3" fontId="6" fillId="0" borderId="22" xfId="51" applyNumberFormat="1" applyFont="1" applyFill="1" applyBorder="1" applyAlignment="1" applyProtection="1">
      <alignment vertical="center"/>
      <protection/>
    </xf>
    <xf numFmtId="0" fontId="15" fillId="0" borderId="60" xfId="51" applyFont="1" applyFill="1" applyBorder="1" applyAlignment="1">
      <alignment horizontal="center" vertical="center"/>
      <protection/>
    </xf>
    <xf numFmtId="0" fontId="15" fillId="0" borderId="57" xfId="51" applyFont="1" applyFill="1" applyBorder="1" applyAlignment="1">
      <alignment horizontal="center" vertical="center"/>
      <protection/>
    </xf>
    <xf numFmtId="0" fontId="15" fillId="0" borderId="58" xfId="51" applyFont="1" applyFill="1" applyBorder="1" applyAlignment="1">
      <alignment horizontal="center" vertical="center"/>
      <protection/>
    </xf>
    <xf numFmtId="3" fontId="6" fillId="37" borderId="104" xfId="51" applyNumberFormat="1" applyFont="1" applyFill="1" applyBorder="1" applyAlignment="1">
      <alignment horizontal="right" vertical="center"/>
      <protection/>
    </xf>
    <xf numFmtId="3" fontId="6" fillId="37" borderId="107" xfId="51" applyNumberFormat="1" applyFont="1" applyFill="1" applyBorder="1" applyAlignment="1">
      <alignment horizontal="right" vertical="center"/>
      <protection/>
    </xf>
    <xf numFmtId="3" fontId="6" fillId="37" borderId="108" xfId="51" applyNumberFormat="1" applyFont="1" applyFill="1" applyBorder="1" applyAlignment="1">
      <alignment horizontal="right" vertical="center"/>
      <protection/>
    </xf>
    <xf numFmtId="3" fontId="6" fillId="7" borderId="104" xfId="51" applyNumberFormat="1" applyFont="1" applyFill="1" applyBorder="1" applyAlignment="1">
      <alignment horizontal="right" vertical="center"/>
      <protection/>
    </xf>
    <xf numFmtId="3" fontId="6" fillId="7" borderId="107" xfId="51" applyNumberFormat="1" applyFont="1" applyFill="1" applyBorder="1" applyAlignment="1">
      <alignment horizontal="right" vertical="center"/>
      <protection/>
    </xf>
    <xf numFmtId="3" fontId="6" fillId="7" borderId="108" xfId="51" applyNumberFormat="1" applyFont="1" applyFill="1" applyBorder="1" applyAlignment="1">
      <alignment horizontal="right" vertical="center"/>
      <protection/>
    </xf>
    <xf numFmtId="0" fontId="6" fillId="0" borderId="103" xfId="51" applyFont="1" applyFill="1" applyBorder="1" applyAlignment="1">
      <alignment vertical="center"/>
      <protection/>
    </xf>
    <xf numFmtId="3" fontId="6" fillId="0" borderId="104" xfId="51" applyNumberFormat="1" applyFont="1" applyFill="1" applyBorder="1" applyAlignment="1" applyProtection="1">
      <alignment horizontal="right" vertical="center"/>
      <protection locked="0"/>
    </xf>
    <xf numFmtId="3" fontId="6" fillId="0" borderId="107" xfId="51" applyNumberFormat="1" applyFont="1" applyFill="1" applyBorder="1" applyAlignment="1" applyProtection="1">
      <alignment horizontal="right" vertical="center"/>
      <protection locked="0"/>
    </xf>
    <xf numFmtId="3" fontId="6" fillId="44" borderId="33" xfId="51" applyNumberFormat="1" applyFont="1" applyFill="1" applyBorder="1" applyAlignment="1" applyProtection="1">
      <alignment horizontal="right" vertical="center"/>
      <protection/>
    </xf>
    <xf numFmtId="3" fontId="6" fillId="45" borderId="16" xfId="51" applyNumberFormat="1" applyFont="1" applyFill="1" applyBorder="1" applyAlignment="1">
      <alignment horizontal="right" vertical="center"/>
      <protection/>
    </xf>
    <xf numFmtId="3" fontId="6" fillId="45" borderId="33" xfId="51" applyNumberFormat="1" applyFont="1" applyFill="1" applyBorder="1" applyAlignment="1">
      <alignment horizontal="right" vertical="center"/>
      <protection/>
    </xf>
    <xf numFmtId="3" fontId="13" fillId="44" borderId="16" xfId="0" applyNumberFormat="1" applyFont="1" applyFill="1" applyBorder="1" applyAlignment="1" applyProtection="1">
      <alignment horizontal="right" vertical="center"/>
      <protection/>
    </xf>
    <xf numFmtId="3" fontId="13" fillId="44" borderId="33" xfId="0" applyNumberFormat="1" applyFont="1" applyFill="1" applyBorder="1" applyAlignment="1" applyProtection="1">
      <alignment horizontal="right" vertical="center"/>
      <protection/>
    </xf>
    <xf numFmtId="187" fontId="0" fillId="0" borderId="0" xfId="59" applyNumberFormat="1" applyFont="1" applyAlignment="1">
      <alignment/>
    </xf>
    <xf numFmtId="0" fontId="12" fillId="0" borderId="20" xfId="0" applyFont="1" applyFill="1" applyBorder="1" applyAlignment="1">
      <alignment horizontal="center" vertical="center" wrapText="1" shrinkToFit="1"/>
    </xf>
    <xf numFmtId="0" fontId="12" fillId="35" borderId="21" xfId="0" applyFont="1" applyFill="1" applyBorder="1" applyAlignment="1">
      <alignment horizontal="center" vertical="center" wrapText="1" shrinkToFit="1"/>
    </xf>
    <xf numFmtId="0" fontId="13" fillId="37" borderId="70" xfId="0" applyFont="1" applyFill="1" applyBorder="1" applyAlignment="1">
      <alignment horizontal="center" vertical="center"/>
    </xf>
    <xf numFmtId="3" fontId="8" fillId="44" borderId="127" xfId="51" applyNumberFormat="1" applyFont="1" applyFill="1" applyBorder="1" applyAlignment="1" applyProtection="1">
      <alignment horizontal="right" vertical="center"/>
      <protection/>
    </xf>
    <xf numFmtId="3" fontId="8" fillId="44" borderId="34" xfId="51" applyNumberFormat="1" applyFont="1" applyFill="1" applyBorder="1" applyAlignment="1" applyProtection="1">
      <alignment horizontal="right" vertical="center"/>
      <protection/>
    </xf>
    <xf numFmtId="3" fontId="8" fillId="44" borderId="70" xfId="51" applyNumberFormat="1" applyFont="1" applyFill="1" applyBorder="1" applyAlignment="1" applyProtection="1">
      <alignment horizontal="right" vertical="center"/>
      <protection/>
    </xf>
    <xf numFmtId="49" fontId="12" fillId="44" borderId="16" xfId="0" applyNumberFormat="1" applyFont="1" applyFill="1" applyBorder="1" applyAlignment="1">
      <alignment horizontal="left" vertical="center"/>
    </xf>
    <xf numFmtId="49" fontId="12" fillId="0" borderId="16" xfId="0" applyNumberFormat="1" applyFont="1" applyBorder="1" applyAlignment="1">
      <alignment horizontal="left" vertical="center"/>
    </xf>
    <xf numFmtId="3" fontId="6" fillId="36" borderId="16" xfId="51" applyNumberFormat="1" applyFont="1" applyFill="1" applyBorder="1" applyAlignment="1">
      <alignment horizontal="right" vertical="center"/>
      <protection/>
    </xf>
    <xf numFmtId="0" fontId="12" fillId="0" borderId="16" xfId="0" applyFont="1" applyBorder="1" applyAlignment="1">
      <alignment horizontal="left" vertical="center"/>
    </xf>
    <xf numFmtId="3" fontId="8" fillId="44" borderId="59" xfId="51" applyNumberFormat="1" applyFont="1" applyFill="1" applyBorder="1" applyAlignment="1" applyProtection="1">
      <alignment horizontal="right" vertical="center"/>
      <protection/>
    </xf>
    <xf numFmtId="3" fontId="8" fillId="44" borderId="14" xfId="51" applyNumberFormat="1" applyFont="1" applyFill="1" applyBorder="1" applyAlignment="1" applyProtection="1">
      <alignment horizontal="right" vertical="center"/>
      <protection/>
    </xf>
    <xf numFmtId="3" fontId="8" fillId="44" borderId="14" xfId="51" applyNumberFormat="1" applyFont="1" applyFill="1" applyBorder="1" applyAlignment="1" applyProtection="1">
      <alignment horizontal="right" vertical="center"/>
      <protection locked="0"/>
    </xf>
    <xf numFmtId="3" fontId="8" fillId="44" borderId="16" xfId="51" applyNumberFormat="1" applyFont="1" applyFill="1" applyBorder="1" applyAlignment="1" applyProtection="1">
      <alignment horizontal="right" vertical="center"/>
      <protection/>
    </xf>
    <xf numFmtId="0" fontId="12" fillId="44" borderId="16" xfId="0" applyFont="1" applyFill="1" applyBorder="1" applyAlignment="1">
      <alignment horizontal="right" vertical="center"/>
    </xf>
    <xf numFmtId="0" fontId="12" fillId="0" borderId="16" xfId="0" applyFont="1" applyBorder="1" applyAlignment="1">
      <alignment horizontal="right" vertical="center"/>
    </xf>
    <xf numFmtId="0" fontId="12" fillId="0" borderId="71" xfId="0" applyFont="1" applyBorder="1" applyAlignment="1">
      <alignment horizontal="right" vertical="center"/>
    </xf>
    <xf numFmtId="3" fontId="6" fillId="36" borderId="71" xfId="51" applyNumberFormat="1" applyFont="1" applyFill="1" applyBorder="1" applyAlignment="1">
      <alignment horizontal="right" vertical="center"/>
      <protection/>
    </xf>
    <xf numFmtId="3" fontId="6" fillId="44" borderId="19" xfId="51" applyNumberFormat="1" applyFont="1" applyFill="1" applyBorder="1" applyAlignment="1" applyProtection="1">
      <alignment horizontal="right" vertical="center"/>
      <protection locked="0"/>
    </xf>
    <xf numFmtId="0" fontId="12" fillId="44" borderId="31" xfId="0" applyFont="1" applyFill="1" applyBorder="1" applyAlignment="1">
      <alignment horizontal="right" vertical="center"/>
    </xf>
    <xf numFmtId="3" fontId="6" fillId="44" borderId="31" xfId="51" applyNumberFormat="1" applyFont="1" applyFill="1" applyBorder="1" applyAlignment="1" applyProtection="1">
      <alignment horizontal="right" vertical="center"/>
      <protection/>
    </xf>
    <xf numFmtId="0" fontId="12" fillId="37" borderId="92" xfId="0" applyFont="1" applyFill="1" applyBorder="1" applyAlignment="1">
      <alignment horizontal="center" vertical="center"/>
    </xf>
    <xf numFmtId="0" fontId="32" fillId="44" borderId="16" xfId="0" applyFont="1" applyFill="1" applyBorder="1" applyAlignment="1">
      <alignment horizontal="right" vertical="center"/>
    </xf>
    <xf numFmtId="3" fontId="8" fillId="44" borderId="93" xfId="51" applyNumberFormat="1" applyFont="1" applyFill="1" applyBorder="1" applyAlignment="1">
      <alignment horizontal="right" vertical="center"/>
      <protection/>
    </xf>
    <xf numFmtId="3" fontId="8" fillId="44" borderId="15" xfId="51" applyNumberFormat="1" applyFont="1" applyFill="1" applyBorder="1" applyAlignment="1" applyProtection="1">
      <alignment horizontal="right" vertical="center"/>
      <protection locked="0"/>
    </xf>
    <xf numFmtId="3" fontId="8" fillId="44" borderId="32" xfId="51" applyNumberFormat="1" applyFont="1" applyFill="1" applyBorder="1" applyAlignment="1">
      <alignment horizontal="right" vertical="center"/>
      <protection/>
    </xf>
    <xf numFmtId="3" fontId="8" fillId="44" borderId="31" xfId="51" applyNumberFormat="1" applyFont="1" applyFill="1" applyBorder="1" applyAlignment="1">
      <alignment horizontal="right" vertical="center"/>
      <protection/>
    </xf>
    <xf numFmtId="0" fontId="32" fillId="0" borderId="16" xfId="0" applyFont="1" applyFill="1" applyBorder="1" applyAlignment="1">
      <alignment horizontal="right" vertical="center"/>
    </xf>
    <xf numFmtId="0" fontId="32" fillId="0" borderId="148" xfId="0" applyFont="1" applyFill="1" applyBorder="1" applyAlignment="1">
      <alignment horizontal="right" vertical="center"/>
    </xf>
    <xf numFmtId="0" fontId="32" fillId="33" borderId="16" xfId="0" applyFont="1" applyFill="1" applyBorder="1" applyAlignment="1">
      <alignment horizontal="right" vertical="center"/>
    </xf>
    <xf numFmtId="0" fontId="12" fillId="44" borderId="16" xfId="0" applyFont="1" applyFill="1" applyBorder="1" applyAlignment="1">
      <alignment horizontal="left" vertical="center"/>
    </xf>
    <xf numFmtId="0" fontId="32" fillId="37" borderId="16" xfId="0" applyFont="1" applyFill="1" applyBorder="1" applyAlignment="1">
      <alignment horizontal="right" vertical="center"/>
    </xf>
    <xf numFmtId="0" fontId="23" fillId="44" borderId="16" xfId="0" applyFont="1" applyFill="1" applyBorder="1" applyAlignment="1">
      <alignment horizontal="right" vertical="center"/>
    </xf>
    <xf numFmtId="0" fontId="23" fillId="0" borderId="16" xfId="0" applyNumberFormat="1" applyFont="1" applyFill="1" applyBorder="1" applyAlignment="1">
      <alignment horizontal="right" vertical="center"/>
    </xf>
    <xf numFmtId="0" fontId="12" fillId="0" borderId="149" xfId="0" applyFont="1" applyBorder="1" applyAlignment="1">
      <alignment vertical="center"/>
    </xf>
    <xf numFmtId="49" fontId="12" fillId="0" borderId="149" xfId="0" applyNumberFormat="1" applyFont="1" applyBorder="1" applyAlignment="1">
      <alignment horizontal="left" vertical="center" wrapText="1"/>
    </xf>
    <xf numFmtId="49" fontId="12" fillId="0" borderId="60" xfId="0" applyNumberFormat="1" applyFont="1" applyBorder="1" applyAlignment="1">
      <alignment horizontal="left" vertical="center"/>
    </xf>
    <xf numFmtId="3" fontId="6" fillId="36" borderId="60" xfId="51" applyNumberFormat="1" applyFont="1" applyFill="1" applyBorder="1" applyAlignment="1">
      <alignment horizontal="right" vertical="center"/>
      <protection/>
    </xf>
    <xf numFmtId="0" fontId="12" fillId="37" borderId="12" xfId="0" applyFont="1" applyFill="1" applyBorder="1" applyAlignment="1">
      <alignment horizontal="center" vertical="center"/>
    </xf>
    <xf numFmtId="0" fontId="13" fillId="37" borderId="76" xfId="0" applyFont="1" applyFill="1" applyBorder="1" applyAlignment="1">
      <alignment vertical="center"/>
    </xf>
    <xf numFmtId="0" fontId="13" fillId="37" borderId="37" xfId="0" applyFont="1" applyFill="1" applyBorder="1" applyAlignment="1">
      <alignment vertical="center"/>
    </xf>
    <xf numFmtId="0" fontId="13" fillId="37" borderId="52" xfId="0" applyFont="1" applyFill="1" applyBorder="1" applyAlignment="1">
      <alignment vertical="center"/>
    </xf>
    <xf numFmtId="3" fontId="8" fillId="37" borderId="119" xfId="51" applyNumberFormat="1" applyFont="1" applyFill="1" applyBorder="1" applyAlignment="1">
      <alignment horizontal="right" vertical="center"/>
      <protection/>
    </xf>
    <xf numFmtId="3" fontId="8" fillId="37" borderId="53" xfId="51" applyNumberFormat="1" applyFont="1" applyFill="1" applyBorder="1" applyAlignment="1">
      <alignment horizontal="right" vertical="center"/>
      <protection/>
    </xf>
    <xf numFmtId="3" fontId="8" fillId="37" borderId="13" xfId="51" applyNumberFormat="1" applyFont="1" applyFill="1" applyBorder="1" applyAlignment="1">
      <alignment horizontal="right" vertical="center"/>
      <protection/>
    </xf>
    <xf numFmtId="3" fontId="8" fillId="37" borderId="12" xfId="51" applyNumberFormat="1" applyFont="1" applyFill="1" applyBorder="1" applyAlignment="1">
      <alignment horizontal="right" vertical="center"/>
      <protection/>
    </xf>
    <xf numFmtId="3" fontId="8" fillId="37" borderId="22" xfId="51" applyNumberFormat="1" applyFont="1" applyFill="1" applyBorder="1" applyAlignment="1">
      <alignment horizontal="right" vertical="center"/>
      <protection/>
    </xf>
    <xf numFmtId="3" fontId="6" fillId="0" borderId="104" xfId="51" applyNumberFormat="1" applyFont="1" applyFill="1" applyBorder="1" applyAlignment="1" applyProtection="1">
      <alignment horizontal="right" vertical="center"/>
      <protection/>
    </xf>
    <xf numFmtId="3" fontId="8" fillId="44" borderId="59" xfId="51" applyNumberFormat="1" applyFont="1" applyFill="1" applyBorder="1" applyAlignment="1" applyProtection="1">
      <alignment horizontal="right" vertical="center"/>
      <protection locked="0"/>
    </xf>
    <xf numFmtId="3" fontId="8" fillId="44" borderId="23" xfId="51" applyNumberFormat="1" applyFont="1" applyFill="1" applyBorder="1" applyAlignment="1" applyProtection="1">
      <alignment horizontal="right" vertical="center"/>
      <protection locked="0"/>
    </xf>
    <xf numFmtId="3" fontId="6" fillId="45" borderId="14" xfId="51" applyNumberFormat="1" applyFont="1" applyFill="1" applyBorder="1" applyAlignment="1" applyProtection="1">
      <alignment horizontal="right" vertical="center"/>
      <protection locked="0"/>
    </xf>
    <xf numFmtId="3" fontId="13" fillId="44" borderId="14" xfId="0" applyNumberFormat="1" applyFont="1" applyFill="1" applyBorder="1" applyAlignment="1" applyProtection="1">
      <alignment horizontal="right" vertical="center"/>
      <protection locked="0"/>
    </xf>
    <xf numFmtId="3" fontId="13" fillId="44" borderId="59" xfId="0" applyNumberFormat="1" applyFont="1" applyFill="1" applyBorder="1" applyAlignment="1" applyProtection="1">
      <alignment horizontal="right" vertical="center"/>
      <protection locked="0"/>
    </xf>
    <xf numFmtId="3" fontId="8" fillId="44" borderId="13" xfId="51" applyNumberFormat="1" applyFont="1" applyFill="1" applyBorder="1" applyAlignment="1" applyProtection="1">
      <alignment horizontal="right" vertical="center"/>
      <protection locked="0"/>
    </xf>
    <xf numFmtId="3" fontId="8" fillId="37" borderId="53" xfId="51" applyNumberFormat="1" applyFont="1" applyFill="1" applyBorder="1" applyAlignment="1" applyProtection="1">
      <alignment horizontal="right" vertical="center"/>
      <protection locked="0"/>
    </xf>
    <xf numFmtId="3" fontId="6" fillId="0" borderId="23" xfId="51" applyNumberFormat="1" applyFont="1" applyBorder="1" applyAlignment="1" applyProtection="1">
      <alignment horizontal="right" vertical="center"/>
      <protection/>
    </xf>
    <xf numFmtId="3" fontId="6" fillId="0" borderId="14" xfId="51" applyNumberFormat="1" applyFont="1" applyBorder="1" applyAlignment="1" applyProtection="1">
      <alignment vertical="center"/>
      <protection locked="0"/>
    </xf>
    <xf numFmtId="0" fontId="94" fillId="0" borderId="62" xfId="0" applyFont="1" applyBorder="1" applyAlignment="1">
      <alignment horizontal="left" vertical="center"/>
    </xf>
    <xf numFmtId="0" fontId="47" fillId="0" borderId="0" xfId="51" applyFont="1" applyAlignment="1" applyProtection="1">
      <alignment horizontal="left" vertical="center"/>
      <protection/>
    </xf>
    <xf numFmtId="0" fontId="6" fillId="0" borderId="149" xfId="52" applyFont="1" applyBorder="1" applyAlignment="1" applyProtection="1">
      <alignment horizontal="center" vertical="center"/>
      <protection/>
    </xf>
    <xf numFmtId="0" fontId="7" fillId="0" borderId="11" xfId="52" applyFont="1" applyFill="1" applyBorder="1" applyAlignment="1" applyProtection="1">
      <alignment horizontal="center" vertical="center" wrapText="1"/>
      <protection/>
    </xf>
    <xf numFmtId="0" fontId="7" fillId="0" borderId="76" xfId="52" applyFont="1" applyFill="1" applyBorder="1" applyAlignment="1" applyProtection="1">
      <alignment horizontal="center" vertical="center" wrapText="1"/>
      <protection/>
    </xf>
    <xf numFmtId="0" fontId="7" fillId="0" borderId="37" xfId="52" applyFont="1" applyFill="1" applyBorder="1" applyAlignment="1" applyProtection="1">
      <alignment horizontal="center" vertical="center" wrapText="1"/>
      <protection/>
    </xf>
    <xf numFmtId="0" fontId="10" fillId="0" borderId="11" xfId="52" applyFont="1" applyBorder="1" applyAlignment="1" applyProtection="1">
      <alignment vertical="center" wrapText="1"/>
      <protection/>
    </xf>
    <xf numFmtId="0" fontId="10" fillId="0" borderId="76" xfId="52" applyFont="1" applyBorder="1" applyAlignment="1" applyProtection="1">
      <alignment vertical="center" wrapText="1"/>
      <protection/>
    </xf>
    <xf numFmtId="0" fontId="10" fillId="0" borderId="37" xfId="52" applyFont="1" applyBorder="1" applyAlignment="1" applyProtection="1">
      <alignment vertical="center" wrapText="1"/>
      <protection/>
    </xf>
    <xf numFmtId="49" fontId="6" fillId="0" borderId="94" xfId="52" applyNumberFormat="1" applyFont="1" applyBorder="1" applyAlignment="1" applyProtection="1">
      <alignment horizontal="center" vertical="center" wrapText="1"/>
      <protection/>
    </xf>
    <xf numFmtId="49" fontId="6" fillId="0" borderId="127" xfId="52" applyNumberFormat="1" applyFont="1" applyBorder="1" applyAlignment="1" applyProtection="1">
      <alignment horizontal="center" vertical="center" wrapText="1"/>
      <protection/>
    </xf>
    <xf numFmtId="49" fontId="6" fillId="0" borderId="11" xfId="52" applyNumberFormat="1" applyFont="1" applyBorder="1" applyAlignment="1" applyProtection="1">
      <alignment horizontal="center" vertical="center" wrapText="1"/>
      <protection/>
    </xf>
    <xf numFmtId="49" fontId="6" fillId="0" borderId="73" xfId="52" applyNumberFormat="1" applyFont="1" applyBorder="1" applyAlignment="1" applyProtection="1">
      <alignment horizontal="center" vertical="center" wrapText="1"/>
      <protection/>
    </xf>
    <xf numFmtId="0" fontId="47" fillId="0" borderId="0" xfId="52" applyFont="1" applyBorder="1" applyAlignment="1" applyProtection="1">
      <alignment horizontal="left" vertical="center" wrapText="1"/>
      <protection/>
    </xf>
    <xf numFmtId="0" fontId="6" fillId="0" borderId="149" xfId="52" applyFont="1" applyBorder="1" applyAlignment="1" applyProtection="1">
      <alignment horizontal="center" vertical="center" wrapText="1"/>
      <protection/>
    </xf>
    <xf numFmtId="0" fontId="7" fillId="0" borderId="11" xfId="52" applyFont="1" applyBorder="1" applyAlignment="1" applyProtection="1">
      <alignment horizontal="center" vertical="center" wrapText="1"/>
      <protection/>
    </xf>
    <xf numFmtId="0" fontId="7" fillId="0" borderId="76" xfId="52" applyFont="1" applyBorder="1" applyAlignment="1" applyProtection="1">
      <alignment horizontal="center" vertical="center" wrapText="1"/>
      <protection/>
    </xf>
    <xf numFmtId="0" fontId="7" fillId="0" borderId="37" xfId="52" applyFont="1" applyBorder="1" applyAlignment="1" applyProtection="1">
      <alignment horizontal="center" vertical="center" wrapText="1"/>
      <protection/>
    </xf>
    <xf numFmtId="0" fontId="10" fillId="0" borderId="11" xfId="52" applyFont="1" applyBorder="1" applyAlignment="1" applyProtection="1">
      <alignment vertical="center" wrapText="1"/>
      <protection/>
    </xf>
    <xf numFmtId="0" fontId="10" fillId="0" borderId="76" xfId="52" applyFont="1" applyBorder="1" applyAlignment="1" applyProtection="1">
      <alignment vertical="center" wrapText="1"/>
      <protection/>
    </xf>
    <xf numFmtId="0" fontId="10" fillId="0" borderId="37" xfId="52" applyFont="1" applyBorder="1" applyAlignment="1" applyProtection="1">
      <alignment vertical="center" wrapText="1"/>
      <protection/>
    </xf>
    <xf numFmtId="0" fontId="8" fillId="0" borderId="94" xfId="52" applyFont="1" applyBorder="1" applyAlignment="1" applyProtection="1">
      <alignment horizontal="center" vertical="center" wrapText="1"/>
      <protection/>
    </xf>
    <xf numFmtId="0" fontId="8" fillId="0" borderId="84" xfId="52" applyFont="1" applyBorder="1" applyAlignment="1" applyProtection="1">
      <alignment horizontal="center" vertical="center" wrapText="1"/>
      <protection/>
    </xf>
    <xf numFmtId="0" fontId="8" fillId="0" borderId="120" xfId="52" applyFont="1" applyBorder="1" applyAlignment="1" applyProtection="1">
      <alignment horizontal="left" vertical="center" wrapText="1"/>
      <protection/>
    </xf>
    <xf numFmtId="0" fontId="8" fillId="0" borderId="149" xfId="52" applyFont="1" applyBorder="1" applyAlignment="1" applyProtection="1">
      <alignment horizontal="left" vertical="center" wrapText="1"/>
      <protection/>
    </xf>
    <xf numFmtId="0" fontId="8" fillId="0" borderId="51" xfId="52" applyFont="1" applyBorder="1" applyAlignment="1" applyProtection="1">
      <alignment horizontal="left" vertical="center" wrapText="1"/>
      <protection/>
    </xf>
    <xf numFmtId="3" fontId="6" fillId="0" borderId="150" xfId="52" applyNumberFormat="1" applyFont="1" applyBorder="1" applyAlignment="1" applyProtection="1">
      <alignment horizontal="center" vertical="center"/>
      <protection/>
    </xf>
    <xf numFmtId="3" fontId="6" fillId="0" borderId="151" xfId="52" applyNumberFormat="1" applyFont="1" applyBorder="1" applyAlignment="1" applyProtection="1">
      <alignment horizontal="center" vertical="center"/>
      <protection/>
    </xf>
    <xf numFmtId="3" fontId="6" fillId="0" borderId="54" xfId="52" applyNumberFormat="1" applyFont="1" applyBorder="1" applyAlignment="1" applyProtection="1">
      <alignment horizontal="center" vertical="center"/>
      <protection/>
    </xf>
    <xf numFmtId="3" fontId="6" fillId="0" borderId="51" xfId="52" applyNumberFormat="1" applyFont="1" applyBorder="1" applyAlignment="1" applyProtection="1">
      <alignment horizontal="center" vertical="center"/>
      <protection/>
    </xf>
    <xf numFmtId="0" fontId="6" fillId="0" borderId="11" xfId="52" applyFont="1" applyBorder="1" applyAlignment="1" applyProtection="1">
      <alignment horizontal="center" vertical="center" wrapText="1"/>
      <protection/>
    </xf>
    <xf numFmtId="0" fontId="6" fillId="0" borderId="76" xfId="52" applyFont="1" applyBorder="1" applyAlignment="1" applyProtection="1">
      <alignment horizontal="center" vertical="center" wrapText="1"/>
      <protection/>
    </xf>
    <xf numFmtId="0" fontId="6" fillId="0" borderId="73" xfId="52" applyFont="1" applyBorder="1" applyAlignment="1" applyProtection="1">
      <alignment horizontal="center" vertical="center" wrapText="1"/>
      <protection/>
    </xf>
    <xf numFmtId="3" fontId="8" fillId="0" borderId="87" xfId="52" applyNumberFormat="1" applyFont="1" applyBorder="1" applyAlignment="1" applyProtection="1">
      <alignment horizontal="center" vertical="center" wrapText="1"/>
      <protection/>
    </xf>
    <xf numFmtId="3" fontId="8" fillId="0" borderId="63" xfId="52" applyNumberFormat="1" applyFont="1" applyBorder="1" applyAlignment="1" applyProtection="1">
      <alignment horizontal="center" vertical="center" wrapText="1"/>
      <protection/>
    </xf>
    <xf numFmtId="0" fontId="46" fillId="0" borderId="0" xfId="52" applyFont="1" applyBorder="1" applyAlignment="1">
      <alignment horizontal="left" vertical="center" wrapText="1"/>
      <protection/>
    </xf>
    <xf numFmtId="0" fontId="6" fillId="0" borderId="149" xfId="52" applyFont="1" applyBorder="1" applyAlignment="1">
      <alignment horizontal="center" vertical="center" wrapText="1"/>
      <protection/>
    </xf>
    <xf numFmtId="0" fontId="7" fillId="0" borderId="11" xfId="52" applyFont="1" applyBorder="1" applyAlignment="1">
      <alignment horizontal="center" vertical="center" wrapText="1"/>
      <protection/>
    </xf>
    <xf numFmtId="0" fontId="7" fillId="0" borderId="76" xfId="52" applyFont="1" applyBorder="1" applyAlignment="1">
      <alignment horizontal="center" vertical="center" wrapText="1"/>
      <protection/>
    </xf>
    <xf numFmtId="0" fontId="7" fillId="0" borderId="37" xfId="52" applyFont="1" applyBorder="1" applyAlignment="1">
      <alignment horizontal="center" vertical="center" wrapText="1"/>
      <protection/>
    </xf>
    <xf numFmtId="0" fontId="10" fillId="0" borderId="11" xfId="52" applyFont="1" applyBorder="1" applyAlignment="1">
      <alignment vertical="center" wrapText="1"/>
      <protection/>
    </xf>
    <xf numFmtId="0" fontId="10" fillId="0" borderId="76" xfId="52" applyFont="1" applyBorder="1" applyAlignment="1">
      <alignment vertical="center" wrapText="1"/>
      <protection/>
    </xf>
    <xf numFmtId="0" fontId="10" fillId="0" borderId="37" xfId="52" applyFont="1" applyBorder="1" applyAlignment="1">
      <alignment vertical="center" wrapText="1"/>
      <protection/>
    </xf>
    <xf numFmtId="0" fontId="8" fillId="0" borderId="94" xfId="52" applyFont="1" applyBorder="1" applyAlignment="1">
      <alignment horizontal="center" vertical="center" wrapText="1"/>
      <protection/>
    </xf>
    <xf numFmtId="0" fontId="8" fillId="0" borderId="84" xfId="52" applyFont="1" applyBorder="1" applyAlignment="1">
      <alignment horizontal="center" vertical="center" wrapText="1"/>
      <protection/>
    </xf>
    <xf numFmtId="0" fontId="8" fillId="0" borderId="120" xfId="52" applyFont="1" applyBorder="1" applyAlignment="1">
      <alignment horizontal="left" vertical="center" wrapText="1"/>
      <protection/>
    </xf>
    <xf numFmtId="0" fontId="8" fillId="0" borderId="149" xfId="52" applyFont="1" applyBorder="1" applyAlignment="1">
      <alignment horizontal="left" vertical="center" wrapText="1"/>
      <protection/>
    </xf>
    <xf numFmtId="0" fontId="8" fillId="0" borderId="51" xfId="52" applyFont="1" applyBorder="1" applyAlignment="1">
      <alignment horizontal="left" vertical="center" wrapText="1"/>
      <protection/>
    </xf>
    <xf numFmtId="0" fontId="6" fillId="0" borderId="11" xfId="52" applyFont="1" applyBorder="1" applyAlignment="1">
      <alignment horizontal="center" vertical="center" wrapText="1"/>
      <protection/>
    </xf>
    <xf numFmtId="0" fontId="6" fillId="0" borderId="76" xfId="52" applyFont="1" applyBorder="1" applyAlignment="1">
      <alignment horizontal="center" vertical="center" wrapText="1"/>
      <protection/>
    </xf>
    <xf numFmtId="0" fontId="6" fillId="0" borderId="73" xfId="52" applyFont="1" applyBorder="1" applyAlignment="1">
      <alignment horizontal="center" vertical="center" wrapText="1"/>
      <protection/>
    </xf>
    <xf numFmtId="3" fontId="8" fillId="0" borderId="87" xfId="52" applyNumberFormat="1" applyFont="1" applyBorder="1" applyAlignment="1">
      <alignment horizontal="center" vertical="center" wrapText="1"/>
      <protection/>
    </xf>
    <xf numFmtId="3" fontId="8" fillId="0" borderId="63" xfId="52" applyNumberFormat="1" applyFont="1" applyBorder="1" applyAlignment="1">
      <alignment horizontal="center" vertical="center" wrapText="1"/>
      <protection/>
    </xf>
    <xf numFmtId="0" fontId="47" fillId="0" borderId="0" xfId="52" applyFont="1" applyBorder="1" applyAlignment="1">
      <alignment horizontal="left" vertical="center" wrapText="1"/>
      <protection/>
    </xf>
    <xf numFmtId="0" fontId="95" fillId="0" borderId="0" xfId="52" applyFont="1" applyBorder="1" applyAlignment="1">
      <alignment horizontal="center" vertical="center"/>
      <protection/>
    </xf>
    <xf numFmtId="0" fontId="6" fillId="0" borderId="0" xfId="51" applyFont="1" applyAlignment="1" applyProtection="1">
      <alignment vertical="center" wrapText="1"/>
      <protection/>
    </xf>
    <xf numFmtId="0" fontId="95" fillId="0" borderId="66" xfId="51" applyFont="1" applyBorder="1" applyAlignment="1">
      <alignment horizontal="center" vertical="center"/>
      <protection/>
    </xf>
    <xf numFmtId="0" fontId="95" fillId="0" borderId="0" xfId="51" applyFont="1" applyAlignment="1">
      <alignment horizontal="center" vertical="center"/>
      <protection/>
    </xf>
    <xf numFmtId="0" fontId="45" fillId="0" borderId="126" xfId="51" applyFont="1" applyFill="1" applyBorder="1" applyAlignment="1">
      <alignment horizontal="center" vertical="center"/>
      <protection/>
    </xf>
    <xf numFmtId="0" fontId="45" fillId="0" borderId="86" xfId="51" applyFont="1" applyFill="1" applyBorder="1" applyAlignment="1">
      <alignment horizontal="center" vertical="center"/>
      <protection/>
    </xf>
    <xf numFmtId="0" fontId="45" fillId="0" borderId="123" xfId="51" applyFont="1" applyFill="1" applyBorder="1" applyAlignment="1">
      <alignment horizontal="center" vertical="center"/>
      <protection/>
    </xf>
    <xf numFmtId="0" fontId="45" fillId="0" borderId="66" xfId="51" applyFont="1" applyFill="1" applyBorder="1" applyAlignment="1">
      <alignment horizontal="center" vertical="center"/>
      <protection/>
    </xf>
    <xf numFmtId="0" fontId="45" fillId="0" borderId="0" xfId="51" applyFont="1" applyFill="1" applyBorder="1" applyAlignment="1">
      <alignment horizontal="center" vertical="center"/>
      <protection/>
    </xf>
    <xf numFmtId="0" fontId="45" fillId="0" borderId="63" xfId="51" applyFont="1" applyFill="1" applyBorder="1" applyAlignment="1">
      <alignment horizontal="center" vertical="center"/>
      <protection/>
    </xf>
    <xf numFmtId="0" fontId="45" fillId="0" borderId="120" xfId="51" applyFont="1" applyFill="1" applyBorder="1" applyAlignment="1">
      <alignment horizontal="center" vertical="center"/>
      <protection/>
    </xf>
    <xf numFmtId="0" fontId="45" fillId="0" borderId="149" xfId="51" applyFont="1" applyFill="1" applyBorder="1" applyAlignment="1">
      <alignment horizontal="center" vertical="center"/>
      <protection/>
    </xf>
    <xf numFmtId="0" fontId="45" fillId="0" borderId="51" xfId="51" applyFont="1" applyFill="1" applyBorder="1" applyAlignment="1">
      <alignment horizontal="center" vertical="center"/>
      <protection/>
    </xf>
    <xf numFmtId="0" fontId="6" fillId="0" borderId="94" xfId="51" applyFont="1" applyFill="1" applyBorder="1" applyAlignment="1">
      <alignment horizontal="center" vertical="center" wrapText="1"/>
      <protection/>
    </xf>
    <xf numFmtId="0" fontId="6" fillId="0" borderId="95" xfId="51" applyFont="1" applyFill="1" applyBorder="1" applyAlignment="1">
      <alignment horizontal="center" vertical="center" wrapText="1"/>
      <protection/>
    </xf>
    <xf numFmtId="0" fontId="6" fillId="0" borderId="152" xfId="51" applyFont="1" applyFill="1" applyBorder="1" applyAlignment="1">
      <alignment horizontal="center" vertical="center" wrapText="1"/>
      <protection/>
    </xf>
    <xf numFmtId="0" fontId="8" fillId="13" borderId="70" xfId="51" applyFont="1" applyFill="1" applyBorder="1" applyAlignment="1">
      <alignment horizontal="center" vertical="center"/>
      <protection/>
    </xf>
    <xf numFmtId="0" fontId="8" fillId="13" borderId="23" xfId="51" applyFont="1" applyFill="1" applyBorder="1" applyAlignment="1">
      <alignment horizontal="center" vertical="center"/>
      <protection/>
    </xf>
    <xf numFmtId="0" fontId="8" fillId="13" borderId="24" xfId="51" applyFont="1" applyFill="1" applyBorder="1" applyAlignment="1">
      <alignment horizontal="center" vertical="center"/>
      <protection/>
    </xf>
    <xf numFmtId="0" fontId="8" fillId="13" borderId="153" xfId="54" applyFont="1" applyFill="1" applyBorder="1" applyAlignment="1">
      <alignment horizontal="left" vertical="center"/>
      <protection/>
    </xf>
    <xf numFmtId="0" fontId="8" fillId="13" borderId="154" xfId="54" applyFont="1" applyFill="1" applyBorder="1" applyAlignment="1">
      <alignment horizontal="left" vertical="center"/>
      <protection/>
    </xf>
    <xf numFmtId="0" fontId="8" fillId="13" borderId="155" xfId="54" applyFont="1" applyFill="1" applyBorder="1" applyAlignment="1">
      <alignment horizontal="left" vertical="center"/>
      <protection/>
    </xf>
    <xf numFmtId="0" fontId="6" fillId="38" borderId="0" xfId="51" applyFont="1" applyFill="1" applyAlignment="1">
      <alignment horizontal="left" vertical="center" wrapText="1"/>
      <protection/>
    </xf>
    <xf numFmtId="0" fontId="6" fillId="37" borderId="105" xfId="54" applyFont="1" applyFill="1" applyBorder="1" applyAlignment="1">
      <alignment horizontal="left" vertical="center"/>
      <protection/>
    </xf>
    <xf numFmtId="0" fontId="6" fillId="37" borderId="106" xfId="54" applyFont="1" applyFill="1" applyBorder="1" applyAlignment="1">
      <alignment horizontal="left" vertical="center"/>
      <protection/>
    </xf>
    <xf numFmtId="0" fontId="8" fillId="13" borderId="156" xfId="54" applyFont="1" applyFill="1" applyBorder="1" applyAlignment="1">
      <alignment horizontal="left" vertical="center"/>
      <protection/>
    </xf>
    <xf numFmtId="0" fontId="8" fillId="13" borderId="157" xfId="54" applyFont="1" applyFill="1" applyBorder="1" applyAlignment="1">
      <alignment horizontal="left" vertical="center"/>
      <protection/>
    </xf>
    <xf numFmtId="0" fontId="8" fillId="13" borderId="158" xfId="54" applyFont="1" applyFill="1" applyBorder="1" applyAlignment="1">
      <alignment horizontal="left" vertical="center"/>
      <protection/>
    </xf>
    <xf numFmtId="0" fontId="12" fillId="0" borderId="85"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52" xfId="0" applyFont="1" applyBorder="1" applyAlignment="1">
      <alignment horizontal="center" vertical="center" wrapText="1"/>
    </xf>
    <xf numFmtId="0" fontId="51" fillId="0" borderId="86" xfId="0" applyFont="1" applyBorder="1" applyAlignment="1">
      <alignment horizontal="center" vertical="center" wrapText="1"/>
    </xf>
    <xf numFmtId="0" fontId="51" fillId="0" borderId="123" xfId="0" applyFont="1" applyBorder="1" applyAlignment="1">
      <alignment horizontal="center" vertical="center"/>
    </xf>
    <xf numFmtId="0" fontId="51" fillId="0" borderId="0" xfId="0" applyFont="1" applyBorder="1" applyAlignment="1">
      <alignment horizontal="center" vertical="center"/>
    </xf>
    <xf numFmtId="0" fontId="51" fillId="0" borderId="63" xfId="0" applyFont="1" applyBorder="1" applyAlignment="1">
      <alignment horizontal="center" vertical="center"/>
    </xf>
    <xf numFmtId="0" fontId="51" fillId="0" borderId="149" xfId="0" applyFont="1" applyBorder="1" applyAlignment="1">
      <alignment horizontal="center" vertical="center"/>
    </xf>
    <xf numFmtId="0" fontId="51" fillId="0" borderId="51" xfId="0" applyFont="1" applyBorder="1" applyAlignment="1">
      <alignment horizontal="center" vertical="center"/>
    </xf>
    <xf numFmtId="0" fontId="12" fillId="0" borderId="70" xfId="0" applyFont="1" applyBorder="1" applyAlignment="1">
      <alignment horizontal="center" vertical="center" wrapText="1" shrinkToFit="1"/>
    </xf>
    <xf numFmtId="0" fontId="12" fillId="0" borderId="23" xfId="0" applyFont="1" applyBorder="1" applyAlignment="1">
      <alignment horizontal="center" vertical="center" wrapText="1" shrinkToFit="1"/>
    </xf>
    <xf numFmtId="0" fontId="12" fillId="0" borderId="159" xfId="0" applyFont="1" applyBorder="1" applyAlignment="1">
      <alignment horizontal="center" vertical="center" wrapText="1" shrinkToFit="1"/>
    </xf>
    <xf numFmtId="0" fontId="12" fillId="0" borderId="86" xfId="0" applyFont="1" applyBorder="1" applyAlignment="1">
      <alignment horizontal="center" vertical="center" wrapText="1" shrinkToFit="1"/>
    </xf>
    <xf numFmtId="0" fontId="12" fillId="0" borderId="42"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85" xfId="0" applyFont="1" applyFill="1" applyBorder="1" applyAlignment="1">
      <alignment horizontal="center" vertical="center" wrapText="1" shrinkToFit="1"/>
    </xf>
    <xf numFmtId="0" fontId="12" fillId="0" borderId="31" xfId="0" applyFont="1" applyFill="1" applyBorder="1" applyAlignment="1">
      <alignment horizontal="center" vertical="center" wrapText="1" shrinkToFit="1"/>
    </xf>
    <xf numFmtId="0" fontId="13" fillId="0" borderId="40"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3" fillId="44" borderId="14" xfId="0" applyFont="1" applyFill="1" applyBorder="1" applyAlignment="1">
      <alignment horizontal="left" vertical="center"/>
    </xf>
    <xf numFmtId="0" fontId="13" fillId="44" borderId="19" xfId="0" applyFont="1" applyFill="1" applyBorder="1" applyAlignment="1">
      <alignment horizontal="left" vertical="center"/>
    </xf>
    <xf numFmtId="0" fontId="13" fillId="44" borderId="62" xfId="0" applyFont="1" applyFill="1" applyBorder="1" applyAlignment="1">
      <alignment horizontal="left" vertical="center"/>
    </xf>
    <xf numFmtId="0" fontId="13" fillId="44" borderId="33" xfId="0" applyFont="1" applyFill="1" applyBorder="1" applyAlignment="1">
      <alignment horizontal="left" vertical="center"/>
    </xf>
    <xf numFmtId="0" fontId="12" fillId="0" borderId="0" xfId="0" applyFont="1" applyAlignment="1">
      <alignment horizontal="left" vertical="center" wrapText="1"/>
    </xf>
    <xf numFmtId="0" fontId="12" fillId="0" borderId="56"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7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74" xfId="0" applyFont="1" applyBorder="1" applyAlignment="1">
      <alignment horizontal="center" vertical="center" wrapText="1"/>
    </xf>
    <xf numFmtId="0" fontId="51" fillId="0" borderId="24" xfId="0" applyFont="1" applyBorder="1" applyAlignment="1">
      <alignment horizontal="center" vertical="center"/>
    </xf>
    <xf numFmtId="0" fontId="51" fillId="0" borderId="19" xfId="0" applyFont="1" applyBorder="1" applyAlignment="1">
      <alignment horizontal="center" vertical="center"/>
    </xf>
    <xf numFmtId="0" fontId="51" fillId="0" borderId="21" xfId="0" applyFont="1" applyBorder="1" applyAlignment="1">
      <alignment horizontal="center" vertical="center"/>
    </xf>
    <xf numFmtId="0" fontId="12" fillId="0" borderId="127" xfId="0" applyFont="1" applyBorder="1" applyAlignment="1">
      <alignment horizontal="center" vertical="center" wrapText="1" shrinkToFit="1"/>
    </xf>
    <xf numFmtId="0" fontId="12" fillId="0" borderId="75" xfId="0" applyFont="1" applyBorder="1" applyAlignment="1">
      <alignment horizontal="center" vertical="center" wrapText="1" shrinkToFit="1"/>
    </xf>
    <xf numFmtId="0" fontId="12" fillId="0" borderId="160" xfId="0" applyFont="1" applyBorder="1" applyAlignment="1">
      <alignment horizontal="center" vertical="center" wrapText="1" shrinkToFit="1"/>
    </xf>
    <xf numFmtId="0" fontId="12" fillId="0" borderId="161" xfId="0" applyFont="1" applyFill="1" applyBorder="1" applyAlignment="1">
      <alignment horizontal="center" vertical="center" wrapText="1"/>
    </xf>
    <xf numFmtId="0" fontId="12" fillId="0" borderId="162" xfId="0" applyFont="1" applyFill="1" applyBorder="1" applyAlignment="1">
      <alignment horizontal="center" vertical="center" wrapText="1"/>
    </xf>
    <xf numFmtId="0" fontId="12" fillId="0" borderId="93" xfId="0" applyFont="1" applyBorder="1" applyAlignment="1">
      <alignment horizontal="center" vertical="center" wrapText="1" shrinkToFit="1"/>
    </xf>
    <xf numFmtId="0" fontId="12" fillId="0" borderId="85" xfId="0" applyFont="1" applyBorder="1" applyAlignment="1">
      <alignment horizontal="center" vertical="center" wrapText="1" shrinkToFit="1"/>
    </xf>
    <xf numFmtId="0" fontId="12" fillId="0" borderId="31" xfId="0" applyFont="1" applyBorder="1" applyAlignment="1">
      <alignment horizontal="center" vertical="center" wrapText="1" shrinkToFit="1"/>
    </xf>
    <xf numFmtId="0" fontId="0" fillId="0" borderId="0" xfId="0" applyAlignment="1">
      <alignment horizontal="left" vertical="center" wrapText="1"/>
    </xf>
    <xf numFmtId="0" fontId="6" fillId="0" borderId="0" xfId="55" applyFont="1" applyFill="1" applyAlignment="1" applyProtection="1">
      <alignment horizontal="left" vertical="center" wrapText="1"/>
      <protection/>
    </xf>
    <xf numFmtId="0" fontId="12" fillId="0" borderId="40" xfId="0" applyFont="1" applyBorder="1" applyAlignment="1" applyProtection="1">
      <alignment horizontal="center" vertical="center" wrapText="1" shrinkToFit="1"/>
      <protection/>
    </xf>
    <xf numFmtId="0" fontId="12" fillId="0" borderId="18" xfId="0" applyFont="1" applyBorder="1" applyAlignment="1" applyProtection="1">
      <alignment horizontal="center" vertical="center" wrapText="1" shrinkToFit="1"/>
      <protection/>
    </xf>
    <xf numFmtId="0" fontId="12" fillId="0" borderId="85" xfId="0" applyFont="1" applyBorder="1" applyAlignment="1" applyProtection="1">
      <alignment horizontal="center" vertical="center" wrapText="1" shrinkToFit="1"/>
      <protection/>
    </xf>
    <xf numFmtId="0" fontId="12" fillId="0" borderId="31" xfId="0" applyFont="1" applyBorder="1" applyAlignment="1" applyProtection="1">
      <alignment horizontal="center" vertical="center" wrapText="1" shrinkToFit="1"/>
      <protection/>
    </xf>
    <xf numFmtId="0" fontId="12" fillId="0" borderId="39" xfId="0" applyFont="1" applyBorder="1" applyAlignment="1" applyProtection="1">
      <alignment horizontal="center" vertical="center" wrapText="1" shrinkToFit="1"/>
      <protection/>
    </xf>
    <xf numFmtId="0" fontId="12" fillId="0" borderId="15" xfId="0" applyFont="1" applyBorder="1" applyAlignment="1" applyProtection="1">
      <alignment horizontal="center" vertical="center" wrapText="1" shrinkToFit="1"/>
      <protection/>
    </xf>
    <xf numFmtId="0" fontId="13" fillId="0" borderId="40" xfId="0" applyFont="1" applyFill="1" applyBorder="1" applyAlignment="1" applyProtection="1">
      <alignment horizontal="center" vertical="center" wrapText="1" shrinkToFit="1"/>
      <protection/>
    </xf>
    <xf numFmtId="0" fontId="13" fillId="0" borderId="18" xfId="0" applyFont="1" applyFill="1" applyBorder="1" applyAlignment="1" applyProtection="1">
      <alignment horizontal="center" vertical="center" wrapText="1" shrinkToFit="1"/>
      <protection/>
    </xf>
    <xf numFmtId="0" fontId="6" fillId="0" borderId="70" xfId="55" applyFont="1" applyBorder="1" applyAlignment="1" applyProtection="1">
      <alignment horizontal="center" vertical="center" wrapText="1"/>
      <protection/>
    </xf>
    <xf numFmtId="0" fontId="6" fillId="0" borderId="16" xfId="55" applyFont="1" applyBorder="1" applyAlignment="1" applyProtection="1">
      <alignment horizontal="center" vertical="center" wrapText="1"/>
      <protection/>
    </xf>
    <xf numFmtId="0" fontId="6" fillId="0" borderId="60" xfId="55" applyFont="1" applyBorder="1" applyAlignment="1" applyProtection="1">
      <alignment horizontal="center" vertical="center" wrapText="1"/>
      <protection/>
    </xf>
    <xf numFmtId="0" fontId="27" fillId="0" borderId="42" xfId="55" applyFont="1" applyFill="1" applyBorder="1" applyAlignment="1" applyProtection="1">
      <alignment horizontal="center" vertical="center" wrapText="1" shrinkToFit="1"/>
      <protection/>
    </xf>
    <xf numFmtId="0" fontId="27" fillId="0" borderId="128" xfId="55" applyFont="1" applyFill="1" applyBorder="1" applyAlignment="1" applyProtection="1">
      <alignment horizontal="center" vertical="center" wrapText="1" shrinkToFit="1"/>
      <protection/>
    </xf>
    <xf numFmtId="0" fontId="27" fillId="0" borderId="119" xfId="55" applyFont="1" applyFill="1" applyBorder="1" applyAlignment="1" applyProtection="1">
      <alignment horizontal="center" vertical="center" wrapText="1" shrinkToFit="1"/>
      <protection/>
    </xf>
    <xf numFmtId="0" fontId="45" fillId="0" borderId="40" xfId="51" applyFont="1" applyFill="1" applyBorder="1" applyAlignment="1" applyProtection="1">
      <alignment horizontal="center" vertical="center"/>
      <protection/>
    </xf>
    <xf numFmtId="0" fontId="45" fillId="0" borderId="36" xfId="51" applyFont="1" applyFill="1" applyBorder="1" applyAlignment="1" applyProtection="1">
      <alignment horizontal="center" vertical="center"/>
      <protection/>
    </xf>
    <xf numFmtId="0" fontId="45" fillId="0" borderId="55" xfId="51" applyFont="1" applyFill="1" applyBorder="1" applyAlignment="1" applyProtection="1">
      <alignment horizontal="center" vertical="center"/>
      <protection/>
    </xf>
    <xf numFmtId="0" fontId="12" fillId="0" borderId="127" xfId="0" applyFont="1" applyBorder="1" applyAlignment="1" applyProtection="1">
      <alignment horizontal="center" vertical="center" wrapText="1" shrinkToFit="1"/>
      <protection/>
    </xf>
    <xf numFmtId="0" fontId="12" fillId="0" borderId="23" xfId="0" applyFont="1" applyBorder="1" applyAlignment="1" applyProtection="1">
      <alignment horizontal="center" vertical="center" wrapText="1" shrinkToFit="1"/>
      <protection/>
    </xf>
    <xf numFmtId="0" fontId="51" fillId="0" borderId="86" xfId="0" applyFont="1" applyBorder="1" applyAlignment="1">
      <alignment horizontal="center" vertical="center"/>
    </xf>
    <xf numFmtId="0" fontId="12" fillId="0" borderId="1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84" xfId="0" applyFont="1" applyBorder="1" applyAlignment="1">
      <alignment horizontal="center" vertical="center" wrapText="1" shrinkToFit="1"/>
    </xf>
    <xf numFmtId="0" fontId="12" fillId="0" borderId="163" xfId="0" applyFont="1" applyFill="1" applyBorder="1" applyAlignment="1">
      <alignment horizontal="center" vertical="center" wrapText="1"/>
    </xf>
    <xf numFmtId="0" fontId="12" fillId="0" borderId="164" xfId="0" applyFont="1" applyFill="1" applyBorder="1" applyAlignment="1">
      <alignment horizontal="center" vertical="center" wrapText="1"/>
    </xf>
    <xf numFmtId="0" fontId="12" fillId="0" borderId="39"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3" fillId="35" borderId="40" xfId="0" applyFont="1" applyFill="1" applyBorder="1" applyAlignment="1">
      <alignment horizontal="center" vertical="center" wrapText="1" shrinkToFit="1"/>
    </xf>
    <xf numFmtId="0" fontId="13" fillId="35" borderId="18" xfId="0" applyFont="1" applyFill="1" applyBorder="1" applyAlignment="1">
      <alignment horizontal="center" vertical="center" wrapText="1" shrinkToFit="1"/>
    </xf>
    <xf numFmtId="0" fontId="13" fillId="44" borderId="84" xfId="0" applyFont="1" applyFill="1" applyBorder="1" applyAlignment="1">
      <alignment horizontal="left" vertical="center"/>
    </xf>
    <xf numFmtId="0" fontId="13" fillId="44" borderId="0" xfId="0" applyFont="1" applyFill="1" applyBorder="1" applyAlignment="1">
      <alignment horizontal="left" vertical="center"/>
    </xf>
    <xf numFmtId="49" fontId="12" fillId="44" borderId="65" xfId="0" applyNumberFormat="1" applyFont="1" applyFill="1" applyBorder="1" applyAlignment="1">
      <alignment horizontal="left" vertical="center" wrapText="1"/>
    </xf>
    <xf numFmtId="49" fontId="12" fillId="44" borderId="20" xfId="0" applyNumberFormat="1" applyFont="1" applyFill="1" applyBorder="1" applyAlignment="1">
      <alignment horizontal="left" vertical="center"/>
    </xf>
    <xf numFmtId="49" fontId="12" fillId="44" borderId="82" xfId="0" applyNumberFormat="1" applyFont="1" applyFill="1" applyBorder="1" applyAlignment="1">
      <alignment horizontal="left" vertical="center"/>
    </xf>
    <xf numFmtId="49" fontId="12" fillId="44" borderId="59" xfId="0" applyNumberFormat="1" applyFont="1" applyFill="1" applyBorder="1" applyAlignment="1">
      <alignment horizontal="left" vertical="center" wrapText="1"/>
    </xf>
    <xf numFmtId="49" fontId="12" fillId="44" borderId="14" xfId="0" applyNumberFormat="1" applyFont="1" applyFill="1" applyBorder="1" applyAlignment="1">
      <alignment horizontal="left" vertical="center"/>
    </xf>
    <xf numFmtId="49" fontId="12" fillId="44" borderId="56" xfId="0" applyNumberFormat="1" applyFont="1" applyFill="1" applyBorder="1" applyAlignment="1">
      <alignment horizontal="left" vertical="center"/>
    </xf>
    <xf numFmtId="0" fontId="12" fillId="0" borderId="62" xfId="0" applyFont="1" applyBorder="1" applyAlignment="1">
      <alignment horizontal="left" vertical="center"/>
    </xf>
    <xf numFmtId="0" fontId="12" fillId="0" borderId="98" xfId="0" applyFont="1" applyBorder="1" applyAlignment="1">
      <alignment horizontal="left" vertical="center"/>
    </xf>
    <xf numFmtId="0" fontId="12" fillId="44" borderId="62" xfId="0" applyFont="1" applyFill="1" applyBorder="1" applyAlignment="1">
      <alignment horizontal="left" vertical="center"/>
    </xf>
    <xf numFmtId="0" fontId="13" fillId="44" borderId="77" xfId="0" applyFont="1" applyFill="1" applyBorder="1" applyAlignment="1">
      <alignment horizontal="left" vertical="center"/>
    </xf>
    <xf numFmtId="0" fontId="13" fillId="44" borderId="98" xfId="0" applyFont="1" applyFill="1" applyBorder="1" applyAlignment="1">
      <alignment horizontal="left" vertical="center"/>
    </xf>
    <xf numFmtId="0" fontId="13" fillId="44" borderId="56" xfId="0" applyFont="1" applyFill="1" applyBorder="1" applyAlignment="1">
      <alignment horizontal="left" vertical="center"/>
    </xf>
    <xf numFmtId="0" fontId="13" fillId="37" borderId="56" xfId="0" applyFont="1" applyFill="1" applyBorder="1" applyAlignment="1">
      <alignment horizontal="left" vertical="center"/>
    </xf>
    <xf numFmtId="0" fontId="13" fillId="37" borderId="62" xfId="0" applyFont="1" applyFill="1" applyBorder="1" applyAlignment="1">
      <alignment horizontal="left" vertical="center"/>
    </xf>
    <xf numFmtId="0" fontId="12" fillId="0" borderId="62" xfId="0" applyNumberFormat="1" applyFont="1" applyFill="1" applyBorder="1" applyAlignment="1">
      <alignment vertical="center" wrapText="1"/>
    </xf>
    <xf numFmtId="0" fontId="0" fillId="0" borderId="62" xfId="0" applyBorder="1" applyAlignment="1">
      <alignment vertical="center" wrapText="1"/>
    </xf>
    <xf numFmtId="0" fontId="12" fillId="0" borderId="165" xfId="0" applyFont="1" applyBorder="1" applyAlignment="1">
      <alignment horizontal="left" vertical="center"/>
    </xf>
    <xf numFmtId="0" fontId="12" fillId="0" borderId="124" xfId="0" applyFont="1" applyBorder="1" applyAlignment="1">
      <alignment horizontal="left" vertical="center"/>
    </xf>
    <xf numFmtId="0" fontId="6" fillId="0" borderId="0" xfId="0" applyFont="1" applyAlignment="1">
      <alignment horizontal="left" vertical="center" wrapText="1"/>
    </xf>
    <xf numFmtId="0" fontId="12" fillId="0" borderId="0" xfId="0" applyFont="1" applyFill="1" applyAlignment="1">
      <alignment horizontal="left" vertical="center" wrapText="1"/>
    </xf>
    <xf numFmtId="0" fontId="33" fillId="0" borderId="0" xfId="0" applyFont="1" applyFill="1" applyAlignment="1">
      <alignment horizontal="left" vertical="center" wrapText="1"/>
    </xf>
    <xf numFmtId="0" fontId="12" fillId="0" borderId="0" xfId="0" applyFont="1" applyFill="1" applyAlignment="1" applyProtection="1">
      <alignment horizontal="left" vertical="center" wrapText="1"/>
      <protection/>
    </xf>
    <xf numFmtId="0" fontId="33" fillId="0" borderId="0" xfId="0" applyFont="1" applyFill="1" applyAlignment="1" applyProtection="1">
      <alignment horizontal="left" vertical="center" wrapText="1"/>
      <protection/>
    </xf>
    <xf numFmtId="0" fontId="6" fillId="35" borderId="15" xfId="51" applyFont="1" applyFill="1" applyBorder="1" applyAlignment="1" applyProtection="1">
      <alignment horizontal="left" vertical="center" wrapText="1"/>
      <protection/>
    </xf>
    <xf numFmtId="0" fontId="6" fillId="0" borderId="20" xfId="51" applyFont="1" applyBorder="1" applyAlignment="1" applyProtection="1">
      <alignment horizontal="center" vertical="center"/>
      <protection/>
    </xf>
    <xf numFmtId="0" fontId="6" fillId="0" borderId="74" xfId="51" applyFont="1" applyBorder="1" applyAlignment="1" applyProtection="1">
      <alignment horizontal="center" vertical="center"/>
      <protection/>
    </xf>
    <xf numFmtId="0" fontId="6" fillId="0" borderId="15" xfId="51" applyFont="1" applyBorder="1" applyAlignment="1" applyProtection="1">
      <alignment horizontal="center" vertical="center"/>
      <protection/>
    </xf>
    <xf numFmtId="0" fontId="33" fillId="0" borderId="0" xfId="0" applyFont="1" applyAlignment="1">
      <alignment horizontal="left" vertical="center" wrapText="1"/>
    </xf>
    <xf numFmtId="0" fontId="6" fillId="0" borderId="23" xfId="51" applyFont="1" applyBorder="1" applyAlignment="1" applyProtection="1">
      <alignment horizontal="center" vertical="center" wrapText="1"/>
      <protection/>
    </xf>
    <xf numFmtId="0" fontId="6" fillId="0" borderId="57" xfId="51" applyFont="1" applyBorder="1" applyAlignment="1" applyProtection="1">
      <alignment horizontal="center" vertical="center" wrapText="1"/>
      <protection/>
    </xf>
    <xf numFmtId="0" fontId="6" fillId="0" borderId="70" xfId="51" applyFont="1" applyBorder="1" applyAlignment="1" applyProtection="1">
      <alignment horizontal="center" vertical="center"/>
      <protection/>
    </xf>
    <xf numFmtId="0" fontId="6" fillId="0" borderId="60" xfId="51" applyFont="1" applyBorder="1" applyAlignment="1" applyProtection="1">
      <alignment horizontal="center" vertical="center"/>
      <protection/>
    </xf>
    <xf numFmtId="0" fontId="6" fillId="0" borderId="0" xfId="51" applyFont="1" applyBorder="1" applyAlignment="1" applyProtection="1">
      <alignment horizontal="left" wrapText="1"/>
      <protection locked="0"/>
    </xf>
    <xf numFmtId="0" fontId="6" fillId="0" borderId="0" xfId="51" applyFont="1" applyBorder="1" applyAlignment="1" applyProtection="1">
      <alignment horizontal="left" wrapText="1"/>
      <protection locked="0"/>
    </xf>
    <xf numFmtId="0" fontId="6" fillId="0" borderId="23" xfId="51" applyFont="1" applyBorder="1" applyAlignment="1" applyProtection="1">
      <alignment horizontal="center" vertical="center"/>
      <protection/>
    </xf>
    <xf numFmtId="0" fontId="6" fillId="0" borderId="23" xfId="51" applyFont="1" applyBorder="1" applyAlignment="1" applyProtection="1">
      <alignment horizontal="center" vertical="center"/>
      <protection/>
    </xf>
    <xf numFmtId="0" fontId="6" fillId="0" borderId="24" xfId="51" applyFont="1" applyBorder="1" applyAlignment="1" applyProtection="1">
      <alignment horizontal="center" vertical="center"/>
      <protection/>
    </xf>
    <xf numFmtId="0" fontId="6" fillId="35" borderId="56" xfId="51" applyFont="1" applyFill="1" applyBorder="1" applyAlignment="1" applyProtection="1">
      <alignment horizontal="left" vertical="center"/>
      <protection/>
    </xf>
    <xf numFmtId="0" fontId="6" fillId="35" borderId="59" xfId="51" applyFont="1" applyFill="1" applyBorder="1" applyAlignment="1" applyProtection="1">
      <alignment horizontal="left" vertical="center"/>
      <protection/>
    </xf>
    <xf numFmtId="0" fontId="6" fillId="35" borderId="61" xfId="51" applyFont="1" applyFill="1" applyBorder="1" applyAlignment="1" applyProtection="1">
      <alignment horizontal="left" vertical="center"/>
      <protection/>
    </xf>
    <xf numFmtId="0" fontId="6" fillId="35" borderId="81" xfId="51" applyFont="1" applyFill="1" applyBorder="1" applyAlignment="1" applyProtection="1">
      <alignment horizontal="left" vertical="center"/>
      <protection/>
    </xf>
    <xf numFmtId="0" fontId="6" fillId="35" borderId="56" xfId="51" applyFont="1" applyFill="1" applyBorder="1" applyAlignment="1" applyProtection="1">
      <alignment horizontal="left" vertical="center"/>
      <protection locked="0"/>
    </xf>
    <xf numFmtId="0" fontId="6" fillId="35" borderId="59" xfId="51" applyFont="1" applyFill="1" applyBorder="1" applyAlignment="1" applyProtection="1">
      <alignment horizontal="left" vertical="center"/>
      <protection locked="0"/>
    </xf>
    <xf numFmtId="0" fontId="29" fillId="0" borderId="0" xfId="51" applyFont="1" applyAlignment="1" applyProtection="1">
      <alignment horizontal="left" vertical="center" wrapText="1"/>
      <protection/>
    </xf>
    <xf numFmtId="0" fontId="29" fillId="0" borderId="0" xfId="51" applyFont="1" applyAlignment="1" applyProtection="1">
      <alignment horizontal="left" vertical="center" wrapText="1"/>
      <protection/>
    </xf>
    <xf numFmtId="0" fontId="6" fillId="0" borderId="0" xfId="51" applyFont="1" applyAlignment="1" applyProtection="1">
      <alignment horizontal="left" vertical="center" wrapText="1"/>
      <protection/>
    </xf>
    <xf numFmtId="0" fontId="6" fillId="0" borderId="85" xfId="51" applyFont="1" applyBorder="1" applyAlignment="1" applyProtection="1">
      <alignment horizontal="center" vertical="center" wrapText="1"/>
      <protection/>
    </xf>
    <xf numFmtId="0" fontId="6" fillId="0" borderId="52" xfId="51" applyFont="1" applyBorder="1" applyAlignment="1" applyProtection="1">
      <alignment horizontal="center" vertical="center" wrapText="1"/>
      <protection/>
    </xf>
    <xf numFmtId="0" fontId="6" fillId="0" borderId="39" xfId="51" applyFont="1" applyBorder="1" applyAlignment="1" applyProtection="1">
      <alignment horizontal="center" vertical="center" wrapText="1"/>
      <protection/>
    </xf>
    <xf numFmtId="0" fontId="6" fillId="0" borderId="53" xfId="51" applyFont="1" applyBorder="1" applyAlignment="1" applyProtection="1">
      <alignment horizontal="center" vertical="center" wrapText="1"/>
      <protection/>
    </xf>
    <xf numFmtId="0" fontId="12" fillId="0" borderId="0" xfId="0" applyFont="1" applyAlignment="1">
      <alignment horizontal="left" vertical="center" wrapText="1"/>
    </xf>
    <xf numFmtId="0" fontId="19" fillId="0" borderId="0" xfId="51" applyFont="1" applyBorder="1" applyAlignment="1" applyProtection="1">
      <alignment horizontal="left" vertical="center" wrapText="1"/>
      <protection locked="0"/>
    </xf>
    <xf numFmtId="0" fontId="6" fillId="0" borderId="31" xfId="51" applyFont="1" applyBorder="1" applyAlignment="1" applyProtection="1">
      <alignment horizontal="center" vertical="center" wrapText="1"/>
      <protection/>
    </xf>
    <xf numFmtId="0" fontId="6" fillId="0" borderId="16" xfId="51" applyFont="1" applyBorder="1" applyAlignment="1" applyProtection="1">
      <alignment horizontal="center" vertical="center" wrapText="1"/>
      <protection/>
    </xf>
    <xf numFmtId="0" fontId="12" fillId="0" borderId="15" xfId="51" applyFont="1" applyFill="1" applyBorder="1" applyAlignment="1" applyProtection="1">
      <alignment horizontal="left" vertical="center"/>
      <protection/>
    </xf>
    <xf numFmtId="0" fontId="12" fillId="0" borderId="18" xfId="51" applyFont="1" applyFill="1" applyBorder="1" applyAlignment="1" applyProtection="1">
      <alignment horizontal="left" vertical="center"/>
      <protection/>
    </xf>
    <xf numFmtId="0" fontId="6" fillId="0" borderId="165" xfId="51" applyFont="1" applyBorder="1" applyAlignment="1" applyProtection="1">
      <alignment horizontal="left" vertical="center" wrapText="1"/>
      <protection/>
    </xf>
    <xf numFmtId="0" fontId="6" fillId="0" borderId="16" xfId="51" applyFont="1" applyBorder="1" applyAlignment="1" applyProtection="1">
      <alignment horizontal="left" vertical="center" wrapText="1"/>
      <protection/>
    </xf>
    <xf numFmtId="0" fontId="6" fillId="0" borderId="14" xfId="51" applyFont="1" applyBorder="1" applyAlignment="1" applyProtection="1">
      <alignment horizontal="left" vertical="center" wrapText="1"/>
      <protection/>
    </xf>
    <xf numFmtId="0" fontId="6" fillId="0" borderId="19" xfId="51" applyFont="1" applyBorder="1" applyAlignment="1" applyProtection="1">
      <alignment horizontal="left" vertical="center" wrapText="1"/>
      <protection/>
    </xf>
    <xf numFmtId="0" fontId="6" fillId="0" borderId="71" xfId="51" applyFont="1" applyBorder="1" applyAlignment="1" applyProtection="1">
      <alignment horizontal="left" vertical="center" wrapText="1"/>
      <protection/>
    </xf>
    <xf numFmtId="0" fontId="6" fillId="0" borderId="20" xfId="51" applyFont="1" applyBorder="1" applyAlignment="1" applyProtection="1">
      <alignment horizontal="left" vertical="center" wrapText="1"/>
      <protection/>
    </xf>
    <xf numFmtId="0" fontId="6" fillId="0" borderId="21" xfId="51" applyFont="1" applyBorder="1" applyAlignment="1" applyProtection="1">
      <alignment horizontal="left" vertical="center" wrapText="1"/>
      <protection/>
    </xf>
    <xf numFmtId="0" fontId="8" fillId="0" borderId="12" xfId="51" applyFont="1" applyBorder="1" applyAlignment="1" applyProtection="1">
      <alignment horizontal="center" vertical="center"/>
      <protection/>
    </xf>
    <xf numFmtId="0" fontId="8" fillId="0" borderId="13" xfId="51" applyFont="1" applyBorder="1" applyAlignment="1" applyProtection="1">
      <alignment horizontal="center" vertical="center"/>
      <protection/>
    </xf>
    <xf numFmtId="0" fontId="8" fillId="0" borderId="22" xfId="51" applyFont="1" applyBorder="1" applyAlignment="1" applyProtection="1">
      <alignment horizontal="center" vertical="center"/>
      <protection/>
    </xf>
    <xf numFmtId="0" fontId="12" fillId="0" borderId="56" xfId="51" applyFont="1" applyFill="1" applyBorder="1" applyAlignment="1" applyProtection="1">
      <alignment horizontal="left" vertical="center"/>
      <protection/>
    </xf>
    <xf numFmtId="0" fontId="12" fillId="0" borderId="33" xfId="51" applyFont="1" applyFill="1" applyBorder="1" applyAlignment="1" applyProtection="1">
      <alignment horizontal="left" vertical="center"/>
      <protection/>
    </xf>
    <xf numFmtId="0" fontId="6" fillId="0" borderId="56" xfId="51" applyFont="1" applyFill="1" applyBorder="1" applyAlignment="1" applyProtection="1">
      <alignment horizontal="center" vertical="center" wrapText="1"/>
      <protection/>
    </xf>
    <xf numFmtId="0" fontId="6" fillId="0" borderId="33" xfId="51" applyFont="1" applyFill="1" applyBorder="1" applyAlignment="1" applyProtection="1">
      <alignment horizontal="center" vertical="center" wrapText="1"/>
      <protection/>
    </xf>
    <xf numFmtId="0" fontId="6" fillId="0" borderId="166" xfId="51" applyFont="1" applyFill="1" applyBorder="1" applyAlignment="1" applyProtection="1">
      <alignment horizontal="center" vertical="center" wrapText="1"/>
      <protection/>
    </xf>
    <xf numFmtId="0" fontId="6" fillId="0" borderId="98" xfId="51" applyFont="1" applyFill="1" applyBorder="1" applyAlignment="1" applyProtection="1">
      <alignment horizontal="center" vertical="center" wrapText="1"/>
      <protection/>
    </xf>
    <xf numFmtId="0" fontId="6" fillId="0" borderId="32" xfId="51" applyFont="1" applyFill="1" applyBorder="1" applyAlignment="1" applyProtection="1">
      <alignment horizontal="center" vertical="center" wrapText="1"/>
      <protection/>
    </xf>
    <xf numFmtId="0" fontId="6" fillId="0" borderId="95" xfId="51" applyFont="1" applyFill="1" applyBorder="1" applyAlignment="1" applyProtection="1">
      <alignment horizontal="center" vertical="center" wrapText="1"/>
      <protection/>
    </xf>
    <xf numFmtId="0" fontId="6" fillId="0" borderId="59" xfId="51" applyFont="1" applyFill="1" applyBorder="1" applyAlignment="1" applyProtection="1">
      <alignment horizontal="center" vertical="center" wrapText="1"/>
      <protection/>
    </xf>
    <xf numFmtId="0" fontId="6" fillId="0" borderId="94" xfId="51" applyFont="1" applyFill="1" applyBorder="1" applyAlignment="1" applyProtection="1">
      <alignment horizontal="center" vertical="center"/>
      <protection/>
    </xf>
    <xf numFmtId="0" fontId="6" fillId="0" borderId="84" xfId="51" applyFont="1" applyFill="1" applyBorder="1" applyAlignment="1" applyProtection="1">
      <alignment horizontal="center" vertical="center"/>
      <protection/>
    </xf>
    <xf numFmtId="0" fontId="6" fillId="0" borderId="34" xfId="51" applyFont="1" applyFill="1" applyBorder="1" applyAlignment="1" applyProtection="1">
      <alignment horizontal="center" vertical="center"/>
      <protection/>
    </xf>
    <xf numFmtId="0" fontId="8" fillId="0" borderId="149" xfId="51" applyFont="1" applyBorder="1" applyAlignment="1" applyProtection="1">
      <alignment horizontal="center" vertical="center"/>
      <protection/>
    </xf>
    <xf numFmtId="0" fontId="6" fillId="0" borderId="66" xfId="51" applyFont="1" applyFill="1" applyBorder="1" applyAlignment="1" applyProtection="1">
      <alignment horizontal="center" vertical="center" wrapText="1"/>
      <protection/>
    </xf>
    <xf numFmtId="0" fontId="6" fillId="0" borderId="63" xfId="51" applyFont="1" applyFill="1" applyBorder="1" applyAlignment="1" applyProtection="1">
      <alignment horizontal="center" vertical="center" wrapText="1"/>
      <protection/>
    </xf>
    <xf numFmtId="0" fontId="6" fillId="0" borderId="94" xfId="51" applyFont="1" applyFill="1" applyBorder="1" applyAlignment="1" applyProtection="1">
      <alignment horizontal="center" vertical="center" wrapText="1"/>
      <protection/>
    </xf>
    <xf numFmtId="0" fontId="6" fillId="0" borderId="84" xfId="51" applyFont="1" applyFill="1" applyBorder="1" applyAlignment="1" applyProtection="1">
      <alignment horizontal="center" vertical="center" wrapText="1"/>
      <protection/>
    </xf>
    <xf numFmtId="0" fontId="6" fillId="0" borderId="34" xfId="51" applyFont="1" applyFill="1" applyBorder="1" applyAlignment="1" applyProtection="1">
      <alignment horizontal="center" vertical="center" wrapText="1"/>
      <protection/>
    </xf>
    <xf numFmtId="0" fontId="6" fillId="0" borderId="74" xfId="51" applyFont="1" applyBorder="1" applyAlignment="1" applyProtection="1">
      <alignment horizontal="center" vertical="center" wrapText="1"/>
      <protection/>
    </xf>
    <xf numFmtId="0" fontId="6" fillId="0" borderId="15" xfId="51" applyFont="1" applyBorder="1" applyAlignment="1" applyProtection="1">
      <alignment horizontal="center" vertical="center" wrapText="1"/>
      <protection/>
    </xf>
    <xf numFmtId="0" fontId="6" fillId="0" borderId="0" xfId="0" applyFont="1" applyAlignment="1" applyProtection="1">
      <alignment horizontal="left" vertical="center" wrapText="1"/>
      <protection/>
    </xf>
    <xf numFmtId="0" fontId="6" fillId="44" borderId="31" xfId="51" applyFont="1" applyFill="1" applyBorder="1" applyAlignment="1" applyProtection="1">
      <alignment horizontal="center" vertical="center" wrapText="1"/>
      <protection/>
    </xf>
    <xf numFmtId="0" fontId="6" fillId="44" borderId="18" xfId="51" applyFont="1" applyFill="1" applyBorder="1" applyAlignment="1" applyProtection="1">
      <alignment horizontal="center" vertical="center" wrapText="1"/>
      <protection/>
    </xf>
    <xf numFmtId="0" fontId="6" fillId="44" borderId="16" xfId="51" applyFont="1" applyFill="1" applyBorder="1" applyAlignment="1" applyProtection="1">
      <alignment horizontal="center" vertical="center" wrapText="1"/>
      <protection/>
    </xf>
    <xf numFmtId="0" fontId="6" fillId="44" borderId="19" xfId="51" applyFont="1" applyFill="1" applyBorder="1" applyAlignment="1" applyProtection="1">
      <alignment horizontal="center" vertical="center" wrapText="1"/>
      <protection/>
    </xf>
    <xf numFmtId="0" fontId="12" fillId="0" borderId="14" xfId="51" applyFont="1" applyFill="1" applyBorder="1" applyAlignment="1" applyProtection="1">
      <alignment horizontal="left" vertical="center"/>
      <protection/>
    </xf>
    <xf numFmtId="0" fontId="12" fillId="0" borderId="19" xfId="51" applyFont="1" applyFill="1" applyBorder="1" applyAlignment="1" applyProtection="1">
      <alignment horizontal="left" vertical="center"/>
      <protection/>
    </xf>
    <xf numFmtId="0" fontId="6" fillId="0" borderId="56" xfId="51" applyFont="1" applyFill="1" applyBorder="1" applyAlignment="1" applyProtection="1">
      <alignment horizontal="left" vertical="center"/>
      <protection/>
    </xf>
    <xf numFmtId="0" fontId="6" fillId="0" borderId="62" xfId="51" applyFont="1" applyFill="1" applyBorder="1" applyAlignment="1" applyProtection="1">
      <alignment horizontal="left" vertical="center"/>
      <protection/>
    </xf>
    <xf numFmtId="0" fontId="6" fillId="0" borderId="56" xfId="51" applyFont="1" applyBorder="1" applyAlignment="1" applyProtection="1">
      <alignment horizontal="left" vertical="center" wrapText="1"/>
      <protection/>
    </xf>
    <xf numFmtId="0" fontId="6" fillId="0" borderId="62" xfId="51" applyFont="1" applyBorder="1" applyAlignment="1" applyProtection="1">
      <alignment horizontal="left" vertical="center" wrapText="1"/>
      <protection/>
    </xf>
    <xf numFmtId="0" fontId="6" fillId="0" borderId="92" xfId="51" applyFont="1" applyBorder="1" applyAlignment="1" applyProtection="1">
      <alignment horizontal="center" vertical="center" wrapText="1"/>
      <protection/>
    </xf>
    <xf numFmtId="0" fontId="8" fillId="0" borderId="86" xfId="51" applyFont="1" applyFill="1" applyBorder="1" applyAlignment="1" applyProtection="1">
      <alignment horizontal="center" vertical="center" wrapText="1"/>
      <protection/>
    </xf>
    <xf numFmtId="0" fontId="8" fillId="0" borderId="0" xfId="51" applyFont="1" applyFill="1" applyBorder="1" applyAlignment="1" applyProtection="1">
      <alignment horizontal="center" vertical="center" wrapText="1"/>
      <protection/>
    </xf>
    <xf numFmtId="0" fontId="8" fillId="0" borderId="149" xfId="51" applyFont="1" applyFill="1" applyBorder="1" applyAlignment="1" applyProtection="1">
      <alignment horizontal="center" vertical="center" wrapText="1"/>
      <protection/>
    </xf>
    <xf numFmtId="0" fontId="8" fillId="0" borderId="17" xfId="51" applyFont="1" applyBorder="1" applyAlignment="1" applyProtection="1">
      <alignment horizontal="center" vertical="center" wrapText="1"/>
      <protection/>
    </xf>
    <xf numFmtId="0" fontId="8" fillId="0" borderId="10" xfId="51" applyFont="1" applyBorder="1" applyAlignment="1" applyProtection="1">
      <alignment horizontal="center" vertical="center" wrapText="1"/>
      <protection/>
    </xf>
    <xf numFmtId="0" fontId="8" fillId="0" borderId="38" xfId="51" applyFont="1" applyBorder="1" applyAlignment="1" applyProtection="1">
      <alignment horizontal="center" vertical="center" wrapText="1"/>
      <protection/>
    </xf>
    <xf numFmtId="0" fontId="7" fillId="0" borderId="70" xfId="51" applyFont="1" applyFill="1" applyBorder="1" applyAlignment="1" applyProtection="1">
      <alignment horizontal="center" vertical="center" wrapText="1"/>
      <protection/>
    </xf>
    <xf numFmtId="0" fontId="7" fillId="0" borderId="23" xfId="51" applyFont="1" applyFill="1" applyBorder="1" applyAlignment="1" applyProtection="1">
      <alignment horizontal="center" vertical="center" wrapText="1"/>
      <protection/>
    </xf>
    <xf numFmtId="0" fontId="7" fillId="0" borderId="24" xfId="51" applyFont="1" applyFill="1" applyBorder="1" applyAlignment="1" applyProtection="1">
      <alignment horizontal="center" vertical="center" wrapText="1"/>
      <protection/>
    </xf>
    <xf numFmtId="0" fontId="6" fillId="0" borderId="126" xfId="51" applyFont="1" applyBorder="1" applyAlignment="1" applyProtection="1">
      <alignment horizontal="center" vertical="center"/>
      <protection/>
    </xf>
    <xf numFmtId="0" fontId="6" fillId="0" borderId="86" xfId="51" applyFont="1" applyBorder="1" applyAlignment="1" applyProtection="1">
      <alignment horizontal="center" vertical="center"/>
      <protection/>
    </xf>
    <xf numFmtId="0" fontId="6" fillId="0" borderId="123" xfId="51" applyFont="1" applyBorder="1" applyAlignment="1" applyProtection="1">
      <alignment horizontal="center" vertical="center"/>
      <protection/>
    </xf>
    <xf numFmtId="0" fontId="6" fillId="0" borderId="66" xfId="51" applyFont="1" applyBorder="1" applyAlignment="1" applyProtection="1">
      <alignment horizontal="center" vertical="center"/>
      <protection/>
    </xf>
    <xf numFmtId="0" fontId="6" fillId="0" borderId="0" xfId="51" applyFont="1" applyBorder="1" applyAlignment="1" applyProtection="1">
      <alignment horizontal="center" vertical="center"/>
      <protection/>
    </xf>
    <xf numFmtId="0" fontId="6" fillId="0" borderId="63" xfId="51" applyFont="1" applyBorder="1" applyAlignment="1" applyProtection="1">
      <alignment horizontal="center" vertical="center"/>
      <protection/>
    </xf>
    <xf numFmtId="0" fontId="6" fillId="0" borderId="120" xfId="51" applyFont="1" applyBorder="1" applyAlignment="1" applyProtection="1">
      <alignment horizontal="center" vertical="center"/>
      <protection/>
    </xf>
    <xf numFmtId="0" fontId="6" fillId="0" borderId="149" xfId="51" applyFont="1" applyBorder="1" applyAlignment="1" applyProtection="1">
      <alignment horizontal="center" vertical="center"/>
      <protection/>
    </xf>
    <xf numFmtId="0" fontId="6" fillId="0" borderId="51" xfId="51" applyFont="1" applyBorder="1" applyAlignment="1" applyProtection="1">
      <alignment horizontal="center" vertical="center"/>
      <protection/>
    </xf>
    <xf numFmtId="0" fontId="6" fillId="0" borderId="167" xfId="51" applyFont="1" applyBorder="1" applyAlignment="1" applyProtection="1">
      <alignment horizontal="center" vertical="center" wrapText="1"/>
      <protection/>
    </xf>
    <xf numFmtId="0" fontId="6" fillId="0" borderId="96" xfId="51" applyFont="1" applyBorder="1" applyAlignment="1" applyProtection="1">
      <alignment horizontal="center" vertical="center" wrapText="1"/>
      <protection/>
    </xf>
    <xf numFmtId="0" fontId="6" fillId="0" borderId="83" xfId="51" applyFont="1" applyBorder="1" applyAlignment="1" applyProtection="1">
      <alignment horizontal="center" vertical="center" wrapText="1"/>
      <protection/>
    </xf>
    <xf numFmtId="0" fontId="6" fillId="33" borderId="168" xfId="51" applyFont="1" applyFill="1" applyBorder="1" applyAlignment="1" applyProtection="1">
      <alignment horizontal="left" vertical="center" wrapText="1"/>
      <protection locked="0"/>
    </xf>
    <xf numFmtId="0" fontId="6" fillId="33" borderId="35" xfId="51" applyFont="1" applyFill="1" applyBorder="1" applyAlignment="1" applyProtection="1">
      <alignment horizontal="left" vertical="center" wrapText="1"/>
      <protection locked="0"/>
    </xf>
    <xf numFmtId="0" fontId="6" fillId="0" borderId="20" xfId="51" applyFont="1" applyBorder="1" applyAlignment="1" applyProtection="1">
      <alignment horizontal="center" vertical="center"/>
      <protection locked="0"/>
    </xf>
    <xf numFmtId="0" fontId="6" fillId="0" borderId="15" xfId="51" applyFont="1" applyBorder="1" applyAlignment="1" applyProtection="1">
      <alignment horizontal="center" vertical="center"/>
      <protection locked="0"/>
    </xf>
    <xf numFmtId="0" fontId="6" fillId="0" borderId="75" xfId="51" applyFont="1" applyBorder="1" applyAlignment="1" applyProtection="1">
      <alignment horizontal="center" vertical="center"/>
      <protection locked="0"/>
    </xf>
    <xf numFmtId="0" fontId="6" fillId="0" borderId="84" xfId="51" applyFont="1" applyBorder="1" applyAlignment="1" applyProtection="1">
      <alignment horizontal="center" vertical="center"/>
      <protection locked="0"/>
    </xf>
    <xf numFmtId="0" fontId="6" fillId="0" borderId="127" xfId="51" applyFont="1" applyBorder="1" applyAlignment="1" applyProtection="1">
      <alignment horizontal="center" vertical="center"/>
      <protection locked="0"/>
    </xf>
    <xf numFmtId="0" fontId="6" fillId="0" borderId="56" xfId="51" applyFont="1" applyBorder="1" applyAlignment="1" applyProtection="1">
      <alignment horizontal="center" vertical="center" wrapText="1"/>
      <protection locked="0"/>
    </xf>
    <xf numFmtId="0" fontId="6" fillId="0" borderId="62" xfId="51" applyFont="1" applyBorder="1" applyAlignment="1" applyProtection="1">
      <alignment horizontal="center" vertical="center" wrapText="1"/>
      <protection locked="0"/>
    </xf>
    <xf numFmtId="0" fontId="6" fillId="0" borderId="59" xfId="51" applyFont="1" applyBorder="1" applyAlignment="1" applyProtection="1">
      <alignment horizontal="center" vertical="center" wrapText="1"/>
      <protection locked="0"/>
    </xf>
    <xf numFmtId="0" fontId="6" fillId="33" borderId="169" xfId="51" applyFont="1" applyFill="1" applyBorder="1" applyAlignment="1" applyProtection="1">
      <alignment horizontal="center" vertical="center" wrapText="1"/>
      <protection locked="0"/>
    </xf>
    <xf numFmtId="0" fontId="6" fillId="33" borderId="66" xfId="51" applyFont="1" applyFill="1" applyBorder="1" applyAlignment="1" applyProtection="1">
      <alignment horizontal="center" vertical="center" wrapText="1"/>
      <protection locked="0"/>
    </xf>
    <xf numFmtId="0" fontId="6" fillId="33" borderId="120" xfId="51" applyFont="1" applyFill="1" applyBorder="1" applyAlignment="1" applyProtection="1">
      <alignment horizontal="center" vertical="center" wrapText="1"/>
      <protection locked="0"/>
    </xf>
    <xf numFmtId="2" fontId="6" fillId="0" borderId="20" xfId="51" applyNumberFormat="1" applyFont="1" applyBorder="1" applyAlignment="1" applyProtection="1">
      <alignment horizontal="center" vertical="center" wrapText="1"/>
      <protection locked="0"/>
    </xf>
    <xf numFmtId="2" fontId="6" fillId="0" borderId="15" xfId="51" applyNumberFormat="1" applyFont="1" applyBorder="1" applyAlignment="1" applyProtection="1">
      <alignment horizontal="center" vertical="center" wrapText="1"/>
      <protection locked="0"/>
    </xf>
    <xf numFmtId="0" fontId="10" fillId="0" borderId="61" xfId="51" applyFont="1" applyBorder="1" applyAlignment="1" applyProtection="1">
      <alignment horizontal="center" vertical="center" wrapText="1"/>
      <protection locked="0"/>
    </xf>
    <xf numFmtId="0" fontId="10" fillId="0" borderId="165" xfId="51" applyFont="1" applyBorder="1" applyAlignment="1" applyProtection="1">
      <alignment horizontal="center" vertical="center" wrapText="1"/>
      <protection locked="0"/>
    </xf>
    <xf numFmtId="0" fontId="10" fillId="0" borderId="81" xfId="51" applyFont="1" applyBorder="1" applyAlignment="1" applyProtection="1">
      <alignment horizontal="center" vertical="center" wrapText="1"/>
      <protection locked="0"/>
    </xf>
    <xf numFmtId="0" fontId="6" fillId="33" borderId="170" xfId="51" applyFont="1" applyFill="1" applyBorder="1" applyAlignment="1" applyProtection="1">
      <alignment horizontal="left" vertical="center" wrapText="1"/>
      <protection locked="0"/>
    </xf>
    <xf numFmtId="0" fontId="6" fillId="33" borderId="171" xfId="51" applyFont="1" applyFill="1" applyBorder="1" applyAlignment="1" applyProtection="1">
      <alignment horizontal="left" vertical="center" wrapText="1"/>
      <protection locked="0"/>
    </xf>
    <xf numFmtId="0" fontId="6" fillId="33" borderId="95" xfId="51" applyFont="1" applyFill="1" applyBorder="1" applyAlignment="1" applyProtection="1">
      <alignment horizontal="left" vertical="center" wrapText="1"/>
      <protection locked="0"/>
    </xf>
    <xf numFmtId="0" fontId="6" fillId="33" borderId="33" xfId="51" applyFont="1" applyFill="1" applyBorder="1" applyAlignment="1" applyProtection="1">
      <alignment horizontal="left" vertical="center" wrapText="1"/>
      <protection locked="0"/>
    </xf>
    <xf numFmtId="0" fontId="6" fillId="0" borderId="167" xfId="51" applyFont="1" applyBorder="1" applyAlignment="1" applyProtection="1">
      <alignment horizontal="center" vertical="center"/>
      <protection locked="0"/>
    </xf>
    <xf numFmtId="0" fontId="6" fillId="0" borderId="96" xfId="51" applyFont="1" applyBorder="1" applyAlignment="1" applyProtection="1">
      <alignment horizontal="center" vertical="center"/>
      <protection locked="0"/>
    </xf>
    <xf numFmtId="0" fontId="6" fillId="0" borderId="83" xfId="51" applyFont="1" applyBorder="1" applyAlignment="1" applyProtection="1">
      <alignment horizontal="center" vertical="center"/>
      <protection locked="0"/>
    </xf>
    <xf numFmtId="0" fontId="47" fillId="0" borderId="126" xfId="51" applyFont="1" applyBorder="1" applyAlignment="1" applyProtection="1">
      <alignment horizontal="center" vertical="center"/>
      <protection locked="0"/>
    </xf>
    <xf numFmtId="0" fontId="47" fillId="0" borderId="42" xfId="51" applyFont="1" applyBorder="1" applyAlignment="1" applyProtection="1">
      <alignment horizontal="center" vertical="center"/>
      <protection locked="0"/>
    </xf>
    <xf numFmtId="0" fontId="47" fillId="0" borderId="66" xfId="51" applyFont="1" applyBorder="1" applyAlignment="1" applyProtection="1">
      <alignment horizontal="center" vertical="center"/>
      <protection locked="0"/>
    </xf>
    <xf numFmtId="0" fontId="47" fillId="0" borderId="128" xfId="51" applyFont="1" applyBorder="1" applyAlignment="1" applyProtection="1">
      <alignment horizontal="center" vertical="center"/>
      <protection locked="0"/>
    </xf>
    <xf numFmtId="0" fontId="47" fillId="0" borderId="120" xfId="51" applyFont="1" applyBorder="1" applyAlignment="1" applyProtection="1">
      <alignment horizontal="center" vertical="center"/>
      <protection locked="0"/>
    </xf>
    <xf numFmtId="0" fontId="47" fillId="0" borderId="119" xfId="51" applyFont="1" applyBorder="1" applyAlignment="1" applyProtection="1">
      <alignment horizontal="center" vertical="center"/>
      <protection locked="0"/>
    </xf>
    <xf numFmtId="0" fontId="6" fillId="0" borderId="63" xfId="51" applyFont="1" applyBorder="1" applyAlignment="1" applyProtection="1">
      <alignment horizontal="center" vertical="center" wrapText="1"/>
      <protection locked="0"/>
    </xf>
    <xf numFmtId="0" fontId="6" fillId="0" borderId="32" xfId="51" applyFont="1" applyBorder="1" applyAlignment="1" applyProtection="1">
      <alignment horizontal="center" vertical="center" wrapText="1"/>
      <protection locked="0"/>
    </xf>
    <xf numFmtId="0" fontId="6" fillId="33" borderId="95" xfId="51" applyFont="1" applyFill="1" applyBorder="1" applyAlignment="1" applyProtection="1">
      <alignment vertical="center" wrapText="1"/>
      <protection locked="0"/>
    </xf>
    <xf numFmtId="0" fontId="6" fillId="33" borderId="33" xfId="51" applyFont="1" applyFill="1" applyBorder="1" applyAlignment="1" applyProtection="1">
      <alignment vertical="center" wrapText="1"/>
      <protection locked="0"/>
    </xf>
    <xf numFmtId="0" fontId="6" fillId="0" borderId="75" xfId="51" applyFont="1" applyBorder="1" applyAlignment="1" applyProtection="1">
      <alignment horizontal="center" vertical="center" wrapText="1"/>
      <protection locked="0"/>
    </xf>
    <xf numFmtId="0" fontId="6" fillId="0" borderId="34" xfId="51" applyFont="1" applyBorder="1" applyAlignment="1" applyProtection="1">
      <alignment horizontal="center" vertical="center" wrapText="1"/>
      <protection locked="0"/>
    </xf>
    <xf numFmtId="0" fontId="6" fillId="0" borderId="74" xfId="51" applyFont="1" applyBorder="1" applyAlignment="1" applyProtection="1">
      <alignment horizontal="center" vertical="center" wrapText="1"/>
      <protection locked="0"/>
    </xf>
    <xf numFmtId="0" fontId="6" fillId="0" borderId="15" xfId="51" applyFont="1" applyBorder="1" applyAlignment="1" applyProtection="1">
      <alignment horizontal="center" vertical="center" wrapText="1"/>
      <protection locked="0"/>
    </xf>
    <xf numFmtId="0" fontId="6" fillId="0" borderId="82" xfId="51" applyFont="1" applyBorder="1" applyAlignment="1" applyProtection="1">
      <alignment horizontal="center" vertical="center"/>
      <protection locked="0"/>
    </xf>
    <xf numFmtId="0" fontId="6" fillId="0" borderId="64" xfId="51" applyFont="1" applyBorder="1" applyAlignment="1" applyProtection="1">
      <alignment horizontal="center" vertical="center"/>
      <protection locked="0"/>
    </xf>
    <xf numFmtId="0" fontId="6" fillId="0" borderId="65" xfId="51" applyFont="1" applyBorder="1" applyAlignment="1" applyProtection="1">
      <alignment horizontal="center" vertical="center"/>
      <protection locked="0"/>
    </xf>
    <xf numFmtId="0" fontId="6" fillId="0" borderId="0" xfId="51" applyFont="1" applyFill="1" applyAlignment="1">
      <alignment horizontal="left" vertical="center" wrapText="1"/>
      <protection/>
    </xf>
    <xf numFmtId="0" fontId="0" fillId="0" borderId="0" xfId="0" applyAlignment="1">
      <alignment vertical="center"/>
    </xf>
    <xf numFmtId="0" fontId="6" fillId="0" borderId="92" xfId="51" applyFont="1" applyFill="1" applyBorder="1" applyAlignment="1" applyProtection="1">
      <alignment horizontal="center" vertical="center" wrapText="1"/>
      <protection locked="0"/>
    </xf>
    <xf numFmtId="0" fontId="6" fillId="0" borderId="31" xfId="51" applyFont="1" applyFill="1" applyBorder="1" applyAlignment="1" applyProtection="1">
      <alignment horizontal="center" vertical="center" wrapText="1"/>
      <protection locked="0"/>
    </xf>
    <xf numFmtId="0" fontId="6" fillId="0" borderId="63" xfId="51" applyFont="1" applyFill="1" applyBorder="1" applyAlignment="1" applyProtection="1">
      <alignment horizontal="center" vertical="center" wrapText="1"/>
      <protection locked="0"/>
    </xf>
    <xf numFmtId="0" fontId="6" fillId="0" borderId="32" xfId="51" applyFont="1" applyFill="1" applyBorder="1" applyAlignment="1" applyProtection="1">
      <alignment horizontal="center" vertical="center" wrapText="1"/>
      <protection locked="0"/>
    </xf>
    <xf numFmtId="0" fontId="6" fillId="0" borderId="85" xfId="51" applyFont="1" applyBorder="1" applyAlignment="1">
      <alignment horizontal="center" vertical="center"/>
      <protection/>
    </xf>
    <xf numFmtId="0" fontId="6" fillId="0" borderId="92" xfId="51" applyFont="1" applyBorder="1" applyAlignment="1">
      <alignment horizontal="center" vertical="center"/>
      <protection/>
    </xf>
    <xf numFmtId="0" fontId="6" fillId="0" borderId="52" xfId="51" applyFont="1" applyBorder="1" applyAlignment="1">
      <alignment horizontal="center" vertical="center"/>
      <protection/>
    </xf>
    <xf numFmtId="0" fontId="6" fillId="0" borderId="40" xfId="51" applyFont="1" applyBorder="1" applyAlignment="1" applyProtection="1">
      <alignment horizontal="center" vertical="center" wrapText="1"/>
      <protection locked="0"/>
    </xf>
    <xf numFmtId="0" fontId="6" fillId="0" borderId="36" xfId="51" applyFont="1" applyBorder="1" applyAlignment="1" applyProtection="1">
      <alignment horizontal="center" vertical="center" wrapText="1"/>
      <protection locked="0"/>
    </xf>
    <xf numFmtId="0" fontId="6" fillId="0" borderId="18" xfId="51" applyFont="1" applyBorder="1" applyAlignment="1" applyProtection="1">
      <alignment horizontal="center" vertical="center" wrapText="1"/>
      <protection locked="0"/>
    </xf>
    <xf numFmtId="0" fontId="6" fillId="0" borderId="94" xfId="51" applyFont="1" applyFill="1" applyBorder="1" applyAlignment="1" applyProtection="1">
      <alignment horizontal="center" vertical="center" wrapText="1"/>
      <protection locked="0"/>
    </xf>
    <xf numFmtId="0" fontId="6" fillId="0" borderId="34" xfId="51" applyFont="1" applyFill="1" applyBorder="1" applyAlignment="1" applyProtection="1">
      <alignment horizontal="center" vertical="center" wrapText="1"/>
      <protection locked="0"/>
    </xf>
    <xf numFmtId="0" fontId="6" fillId="0" borderId="94" xfId="51" applyFont="1" applyBorder="1" applyAlignment="1" applyProtection="1">
      <alignment horizontal="center" vertical="center" wrapText="1"/>
      <protection locked="0"/>
    </xf>
    <xf numFmtId="0" fontId="6" fillId="0" borderId="34" xfId="51" applyFont="1" applyBorder="1" applyAlignment="1" applyProtection="1">
      <alignment horizontal="center" vertical="center"/>
      <protection locked="0"/>
    </xf>
    <xf numFmtId="0" fontId="6" fillId="0" borderId="95" xfId="51" applyFont="1" applyBorder="1" applyAlignment="1" applyProtection="1">
      <alignment horizontal="center" vertical="center" wrapText="1"/>
      <protection locked="0"/>
    </xf>
    <xf numFmtId="0" fontId="6" fillId="0" borderId="14" xfId="51" applyFont="1" applyBorder="1" applyAlignment="1" applyProtection="1">
      <alignment horizontal="center" vertical="center"/>
      <protection locked="0"/>
    </xf>
    <xf numFmtId="0" fontId="6" fillId="0" borderId="62" xfId="51" applyFont="1" applyBorder="1" applyAlignment="1" applyProtection="1">
      <alignment horizontal="center" vertical="center"/>
      <protection locked="0"/>
    </xf>
    <xf numFmtId="0" fontId="6" fillId="0" borderId="33" xfId="51" applyFont="1" applyBorder="1" applyAlignment="1" applyProtection="1">
      <alignment horizontal="center" vertical="center"/>
      <protection locked="0"/>
    </xf>
    <xf numFmtId="0" fontId="8" fillId="0" borderId="23" xfId="51" applyFont="1" applyFill="1" applyBorder="1" applyAlignment="1">
      <alignment horizontal="center" vertical="center" wrapText="1"/>
      <protection/>
    </xf>
    <xf numFmtId="0" fontId="8" fillId="0" borderId="14" xfId="51" applyFont="1" applyFill="1" applyBorder="1" applyAlignment="1">
      <alignment horizontal="center" vertical="center" wrapText="1"/>
      <protection/>
    </xf>
    <xf numFmtId="0" fontId="8" fillId="0" borderId="20" xfId="51" applyFont="1" applyFill="1" applyBorder="1" applyAlignment="1">
      <alignment horizontal="center" vertical="center" wrapText="1"/>
      <protection/>
    </xf>
    <xf numFmtId="0" fontId="6" fillId="33" borderId="126" xfId="51" applyFont="1" applyFill="1" applyBorder="1" applyAlignment="1">
      <alignment horizontal="center" vertical="center" wrapText="1"/>
      <protection/>
    </xf>
    <xf numFmtId="0" fontId="6" fillId="33" borderId="66" xfId="51" applyFont="1" applyFill="1" applyBorder="1" applyAlignment="1">
      <alignment horizontal="center" vertical="center" wrapText="1"/>
      <protection/>
    </xf>
    <xf numFmtId="0" fontId="6" fillId="0" borderId="23" xfId="51" applyFont="1" applyFill="1" applyBorder="1" applyAlignment="1">
      <alignment horizontal="center" vertical="center"/>
      <protection/>
    </xf>
    <xf numFmtId="0" fontId="6" fillId="0" borderId="16" xfId="51" applyFont="1" applyBorder="1" applyAlignment="1" applyProtection="1">
      <alignment horizontal="center" vertical="center"/>
      <protection/>
    </xf>
    <xf numFmtId="0" fontId="6" fillId="0" borderId="11" xfId="51" applyFont="1" applyBorder="1" applyAlignment="1" applyProtection="1">
      <alignment horizontal="left" vertical="center"/>
      <protection/>
    </xf>
    <xf numFmtId="0" fontId="6" fillId="0" borderId="73" xfId="51" applyFont="1" applyBorder="1" applyAlignment="1" applyProtection="1">
      <alignment horizontal="left" vertical="center"/>
      <protection/>
    </xf>
    <xf numFmtId="0" fontId="6" fillId="0" borderId="94" xfId="51" applyFont="1" applyBorder="1" applyAlignment="1" applyProtection="1">
      <alignment horizontal="center" vertical="center"/>
      <protection/>
    </xf>
    <xf numFmtId="0" fontId="6" fillId="0" borderId="95" xfId="51" applyFont="1" applyBorder="1" applyAlignment="1" applyProtection="1">
      <alignment horizontal="center" vertical="center"/>
      <protection/>
    </xf>
    <xf numFmtId="0" fontId="6" fillId="0" borderId="152" xfId="51" applyFont="1" applyBorder="1" applyAlignment="1" applyProtection="1">
      <alignment horizontal="center" vertical="center"/>
      <protection/>
    </xf>
    <xf numFmtId="0" fontId="6" fillId="0" borderId="96" xfId="51" applyFont="1" applyBorder="1" applyAlignment="1" applyProtection="1">
      <alignment horizontal="center" vertical="center"/>
      <protection/>
    </xf>
    <xf numFmtId="0" fontId="6" fillId="0" borderId="83" xfId="51" applyFont="1" applyBorder="1" applyAlignment="1" applyProtection="1">
      <alignment horizontal="center" vertical="center"/>
      <protection/>
    </xf>
    <xf numFmtId="0" fontId="6" fillId="0" borderId="37" xfId="51" applyFont="1" applyBorder="1" applyAlignment="1" applyProtection="1">
      <alignment horizontal="left" vertical="center"/>
      <protection/>
    </xf>
    <xf numFmtId="0" fontId="6" fillId="0" borderId="85" xfId="51" applyFont="1" applyFill="1" applyBorder="1" applyAlignment="1" applyProtection="1">
      <alignment horizontal="left" vertical="center"/>
      <protection/>
    </xf>
    <xf numFmtId="0" fontId="6" fillId="0" borderId="92" xfId="51" applyFont="1" applyFill="1" applyBorder="1" applyAlignment="1" applyProtection="1">
      <alignment horizontal="left" vertical="center"/>
      <protection/>
    </xf>
    <xf numFmtId="0" fontId="6" fillId="0" borderId="92" xfId="51" applyFont="1" applyBorder="1" applyAlignment="1" applyProtection="1">
      <alignment horizontal="left" vertical="center"/>
      <protection/>
    </xf>
    <xf numFmtId="0" fontId="6" fillId="0" borderId="52" xfId="51" applyFont="1" applyBorder="1" applyAlignment="1" applyProtection="1">
      <alignment horizontal="left" vertical="center"/>
      <protection/>
    </xf>
    <xf numFmtId="0" fontId="12" fillId="0" borderId="11" xfId="51" applyFont="1" applyBorder="1" applyAlignment="1" applyProtection="1">
      <alignment horizontal="left" vertical="center" wrapText="1"/>
      <protection/>
    </xf>
    <xf numFmtId="0" fontId="12" fillId="0" borderId="73" xfId="51" applyFont="1" applyBorder="1" applyAlignment="1" applyProtection="1">
      <alignment horizontal="left" vertical="center" wrapText="1"/>
      <protection/>
    </xf>
    <xf numFmtId="0" fontId="6" fillId="0" borderId="31" xfId="51" applyFont="1" applyBorder="1" applyAlignment="1" applyProtection="1">
      <alignment horizontal="center" vertical="center"/>
      <protection/>
    </xf>
    <xf numFmtId="0" fontId="6" fillId="0" borderId="92" xfId="51" applyFont="1" applyBorder="1" applyAlignment="1" applyProtection="1">
      <alignment vertical="center"/>
      <protection/>
    </xf>
    <xf numFmtId="0" fontId="6" fillId="0" borderId="52" xfId="51" applyFont="1" applyBorder="1" applyAlignment="1" applyProtection="1">
      <alignment vertical="center"/>
      <protection/>
    </xf>
    <xf numFmtId="0" fontId="6" fillId="0" borderId="85" xfId="51" applyFont="1" applyFill="1" applyBorder="1" applyAlignment="1" applyProtection="1">
      <alignment horizontal="center" vertical="center"/>
      <protection/>
    </xf>
    <xf numFmtId="0" fontId="6" fillId="0" borderId="92" xfId="51" applyFont="1" applyFill="1" applyBorder="1" applyAlignment="1" applyProtection="1">
      <alignment horizontal="center" vertical="center"/>
      <protection/>
    </xf>
    <xf numFmtId="0" fontId="6" fillId="0" borderId="52" xfId="51" applyFont="1" applyFill="1" applyBorder="1" applyAlignment="1" applyProtection="1">
      <alignment horizontal="center" vertical="center"/>
      <protection/>
    </xf>
    <xf numFmtId="0" fontId="6" fillId="0" borderId="11" xfId="51" applyFont="1" applyBorder="1" applyAlignment="1" applyProtection="1">
      <alignment horizontal="left" vertical="center"/>
      <protection/>
    </xf>
    <xf numFmtId="0" fontId="6" fillId="0" borderId="73" xfId="51" applyFont="1" applyBorder="1" applyAlignment="1" applyProtection="1">
      <alignment horizontal="left" vertical="center"/>
      <protection/>
    </xf>
    <xf numFmtId="0" fontId="6" fillId="0" borderId="94" xfId="51" applyFont="1" applyBorder="1" applyAlignment="1" applyProtection="1">
      <alignment horizontal="center" vertical="center"/>
      <protection/>
    </xf>
    <xf numFmtId="0" fontId="6" fillId="0" borderId="166" xfId="51" applyFont="1" applyBorder="1" applyAlignment="1" applyProtection="1">
      <alignment horizontal="center" vertical="center"/>
      <protection/>
    </xf>
    <xf numFmtId="0" fontId="6" fillId="0" borderId="95" xfId="51" applyFont="1" applyBorder="1" applyAlignment="1" applyProtection="1">
      <alignment horizontal="center" vertical="center"/>
      <protection/>
    </xf>
    <xf numFmtId="0" fontId="6" fillId="0" borderId="152" xfId="51" applyFont="1" applyBorder="1" applyAlignment="1" applyProtection="1">
      <alignment horizontal="center" vertical="center"/>
      <protection/>
    </xf>
    <xf numFmtId="0" fontId="6" fillId="0" borderId="0" xfId="51" applyFont="1" applyFill="1" applyBorder="1" applyAlignment="1" applyProtection="1">
      <alignment wrapText="1"/>
      <protection locked="0"/>
    </xf>
    <xf numFmtId="0" fontId="0" fillId="0" borderId="0" xfId="0" applyAlignment="1">
      <alignment/>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tab 1_13(1)" xfId="47"/>
    <cellStyle name="Normální 11" xfId="48"/>
    <cellStyle name="Normální 12" xfId="49"/>
    <cellStyle name="Normální 13" xfId="50"/>
    <cellStyle name="normální 2" xfId="51"/>
    <cellStyle name="normální 3" xfId="52"/>
    <cellStyle name="Normální 4" xfId="53"/>
    <cellStyle name="normální_Konečná verze NOVYKAZY" xfId="54"/>
    <cellStyle name="normální_tabulka do výroční zprávy rozboru hospodaření" xfId="55"/>
    <cellStyle name="Followed Hyperlink" xfId="56"/>
    <cellStyle name="Poznámka" xfId="57"/>
    <cellStyle name="Percent" xfId="58"/>
    <cellStyle name="Procenta 2" xfId="59"/>
    <cellStyle name="Propojená buňka" xfId="60"/>
    <cellStyle name="Správně" xfId="61"/>
    <cellStyle name="Text upozornění"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2114550</xdr:colOff>
      <xdr:row>40</xdr:row>
      <xdr:rowOff>152400</xdr:rowOff>
    </xdr:from>
    <xdr:ext cx="4010025" cy="266700"/>
    <xdr:sp fLocksText="0">
      <xdr:nvSpPr>
        <xdr:cNvPr id="1"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2"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10025" cy="285750"/>
    <xdr:sp fLocksText="0">
      <xdr:nvSpPr>
        <xdr:cNvPr id="3" name="TextovéPole 1"/>
        <xdr:cNvSpPr txBox="1">
          <a:spLocks noChangeArrowheads="1"/>
        </xdr:cNvSpPr>
      </xdr:nvSpPr>
      <xdr:spPr>
        <a:xfrm rot="10597951">
          <a:off x="2943225" y="770572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10025" cy="285750"/>
    <xdr:sp fLocksText="0">
      <xdr:nvSpPr>
        <xdr:cNvPr id="4" name="TextovéPole 1"/>
        <xdr:cNvSpPr txBox="1">
          <a:spLocks noChangeArrowheads="1"/>
        </xdr:cNvSpPr>
      </xdr:nvSpPr>
      <xdr:spPr>
        <a:xfrm rot="10597951">
          <a:off x="2943225" y="770572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5"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6"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10025" cy="285750"/>
    <xdr:sp fLocksText="0">
      <xdr:nvSpPr>
        <xdr:cNvPr id="7" name="TextovéPole 1"/>
        <xdr:cNvSpPr txBox="1">
          <a:spLocks noChangeArrowheads="1"/>
        </xdr:cNvSpPr>
      </xdr:nvSpPr>
      <xdr:spPr>
        <a:xfrm rot="10597951">
          <a:off x="2943225" y="770572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10025" cy="285750"/>
    <xdr:sp fLocksText="0">
      <xdr:nvSpPr>
        <xdr:cNvPr id="8" name="TextovéPole 1"/>
        <xdr:cNvSpPr txBox="1">
          <a:spLocks noChangeArrowheads="1"/>
        </xdr:cNvSpPr>
      </xdr:nvSpPr>
      <xdr:spPr>
        <a:xfrm rot="10597951">
          <a:off x="2943225" y="770572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9"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10"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10025" cy="285750"/>
    <xdr:sp fLocksText="0">
      <xdr:nvSpPr>
        <xdr:cNvPr id="11" name="TextovéPole 1"/>
        <xdr:cNvSpPr txBox="1">
          <a:spLocks noChangeArrowheads="1"/>
        </xdr:cNvSpPr>
      </xdr:nvSpPr>
      <xdr:spPr>
        <a:xfrm rot="10597951">
          <a:off x="2943225" y="770572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10025" cy="285750"/>
    <xdr:sp fLocksText="0">
      <xdr:nvSpPr>
        <xdr:cNvPr id="12" name="TextovéPole 1"/>
        <xdr:cNvSpPr txBox="1">
          <a:spLocks noChangeArrowheads="1"/>
        </xdr:cNvSpPr>
      </xdr:nvSpPr>
      <xdr:spPr>
        <a:xfrm rot="10597951">
          <a:off x="2943225" y="770572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13"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14"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10025" cy="285750"/>
    <xdr:sp fLocksText="0">
      <xdr:nvSpPr>
        <xdr:cNvPr id="15" name="TextovéPole 1"/>
        <xdr:cNvSpPr txBox="1">
          <a:spLocks noChangeArrowheads="1"/>
        </xdr:cNvSpPr>
      </xdr:nvSpPr>
      <xdr:spPr>
        <a:xfrm rot="10597951">
          <a:off x="2943225" y="770572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16"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17"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133350</xdr:rowOff>
    </xdr:from>
    <xdr:to>
      <xdr:col>0</xdr:col>
      <xdr:colOff>0</xdr:colOff>
      <xdr:row>20</xdr:row>
      <xdr:rowOff>0</xdr:rowOff>
    </xdr:to>
    <xdr:sp>
      <xdr:nvSpPr>
        <xdr:cNvPr id="1" name="Line 1"/>
        <xdr:cNvSpPr>
          <a:spLocks/>
        </xdr:cNvSpPr>
      </xdr:nvSpPr>
      <xdr:spPr>
        <a:xfrm>
          <a:off x="0" y="542925"/>
          <a:ext cx="0" cy="2867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95300"/>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3.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55"/>
  <sheetViews>
    <sheetView zoomScalePageLayoutView="0" workbookViewId="0" topLeftCell="A1">
      <pane ySplit="5" topLeftCell="A120" activePane="bottomLeft" state="frozen"/>
      <selection pane="topLeft" activeCell="E155" sqref="E155"/>
      <selection pane="bottomLeft" activeCell="E93" sqref="E93"/>
    </sheetView>
  </sheetViews>
  <sheetFormatPr defaultColWidth="9.140625" defaultRowHeight="12.75" customHeight="1"/>
  <cols>
    <col min="1" max="1" width="76.28125" style="72" customWidth="1"/>
    <col min="2" max="2" width="13.00390625" style="911" customWidth="1"/>
    <col min="3" max="3" width="7.421875" style="911" customWidth="1"/>
    <col min="4" max="4" width="10.57421875" style="203" customWidth="1"/>
    <col min="5" max="5" width="12.57421875" style="203" customWidth="1"/>
    <col min="6" max="16384" width="9.140625" style="72" customWidth="1"/>
  </cols>
  <sheetData>
    <row r="1" spans="1:6" ht="21">
      <c r="A1" s="1240" t="s">
        <v>814</v>
      </c>
      <c r="B1" s="1240"/>
      <c r="C1" s="1240"/>
      <c r="D1" s="1240"/>
      <c r="E1" s="1240"/>
      <c r="F1" s="373"/>
    </row>
    <row r="2" spans="1:6" ht="7.5" customHeight="1" thickBot="1">
      <c r="A2" s="1241"/>
      <c r="B2" s="1241"/>
      <c r="C2" s="1241"/>
      <c r="D2" s="1241"/>
      <c r="E2" s="1241"/>
      <c r="F2" s="373"/>
    </row>
    <row r="3" spans="1:6" ht="27.75" customHeight="1" thickBot="1">
      <c r="A3" s="1242" t="s">
        <v>1060</v>
      </c>
      <c r="B3" s="1243"/>
      <c r="C3" s="1243"/>
      <c r="D3" s="1243"/>
      <c r="E3" s="1244"/>
      <c r="F3" s="876"/>
    </row>
    <row r="4" spans="1:6" ht="12.75" customHeight="1" thickBot="1">
      <c r="A4" s="1245" t="s">
        <v>624</v>
      </c>
      <c r="B4" s="1246"/>
      <c r="C4" s="1246"/>
      <c r="D4" s="1246"/>
      <c r="E4" s="1247"/>
      <c r="F4" s="373"/>
    </row>
    <row r="5" spans="1:6" ht="22.5" customHeight="1" thickBot="1">
      <c r="A5" s="877" t="s">
        <v>1061</v>
      </c>
      <c r="B5" s="878" t="s">
        <v>822</v>
      </c>
      <c r="C5" s="879" t="s">
        <v>823</v>
      </c>
      <c r="D5" s="880" t="s">
        <v>719</v>
      </c>
      <c r="E5" s="881" t="s">
        <v>720</v>
      </c>
      <c r="F5" s="373"/>
    </row>
    <row r="6" spans="1:6" ht="12.75" customHeight="1">
      <c r="A6" s="882" t="s">
        <v>145</v>
      </c>
      <c r="B6" s="1248"/>
      <c r="C6" s="1249"/>
      <c r="D6" s="883" t="s">
        <v>608</v>
      </c>
      <c r="E6" s="884" t="s">
        <v>609</v>
      </c>
      <c r="F6" s="373"/>
    </row>
    <row r="7" spans="1:6" ht="12.75" customHeight="1">
      <c r="A7" s="868" t="s">
        <v>146</v>
      </c>
      <c r="B7" s="869" t="s">
        <v>1062</v>
      </c>
      <c r="C7" s="885" t="s">
        <v>147</v>
      </c>
      <c r="D7" s="364">
        <f>D8+D16+D27+D34</f>
        <v>170402.28895</v>
      </c>
      <c r="E7" s="365">
        <f>E8+E16+E27+E34</f>
        <v>164326.40737000003</v>
      </c>
      <c r="F7" s="373"/>
    </row>
    <row r="8" spans="1:6" ht="12.75" customHeight="1">
      <c r="A8" s="868" t="s">
        <v>148</v>
      </c>
      <c r="B8" s="869" t="s">
        <v>149</v>
      </c>
      <c r="C8" s="885" t="s">
        <v>150</v>
      </c>
      <c r="D8" s="366">
        <f>SUM(D9:D15)</f>
        <v>6068.73321</v>
      </c>
      <c r="E8" s="367">
        <f>SUM(E9:E15)</f>
        <v>6286.2166799999995</v>
      </c>
      <c r="F8" s="373"/>
    </row>
    <row r="9" spans="1:6" ht="12.75" customHeight="1">
      <c r="A9" s="868" t="s">
        <v>151</v>
      </c>
      <c r="B9" s="869" t="s">
        <v>152</v>
      </c>
      <c r="C9" s="885" t="s">
        <v>153</v>
      </c>
      <c r="D9" s="886">
        <v>0</v>
      </c>
      <c r="E9" s="887">
        <v>0</v>
      </c>
      <c r="F9" s="373"/>
    </row>
    <row r="10" spans="1:6" ht="12.75" customHeight="1">
      <c r="A10" s="868" t="s">
        <v>154</v>
      </c>
      <c r="B10" s="869" t="s">
        <v>155</v>
      </c>
      <c r="C10" s="885" t="s">
        <v>156</v>
      </c>
      <c r="D10" s="886">
        <v>5188.15996</v>
      </c>
      <c r="E10" s="887">
        <v>5514.9261</v>
      </c>
      <c r="F10" s="373"/>
    </row>
    <row r="11" spans="1:6" ht="12.75" customHeight="1">
      <c r="A11" s="868" t="s">
        <v>157</v>
      </c>
      <c r="B11" s="869" t="s">
        <v>158</v>
      </c>
      <c r="C11" s="885" t="s">
        <v>159</v>
      </c>
      <c r="D11" s="886">
        <v>0</v>
      </c>
      <c r="E11" s="887">
        <v>0</v>
      </c>
      <c r="F11" s="373"/>
    </row>
    <row r="12" spans="1:6" ht="12.75" customHeight="1">
      <c r="A12" s="868" t="s">
        <v>160</v>
      </c>
      <c r="B12" s="869" t="s">
        <v>161</v>
      </c>
      <c r="C12" s="885" t="s">
        <v>162</v>
      </c>
      <c r="D12" s="886">
        <v>630.41625</v>
      </c>
      <c r="E12" s="887">
        <v>521.13358</v>
      </c>
      <c r="F12" s="373"/>
    </row>
    <row r="13" spans="1:6" ht="12.75" customHeight="1">
      <c r="A13" s="868" t="s">
        <v>163</v>
      </c>
      <c r="B13" s="869" t="s">
        <v>164</v>
      </c>
      <c r="C13" s="885" t="s">
        <v>165</v>
      </c>
      <c r="D13" s="886">
        <v>250.157</v>
      </c>
      <c r="E13" s="887">
        <v>250.157</v>
      </c>
      <c r="F13" s="373"/>
    </row>
    <row r="14" spans="1:6" ht="12.75" customHeight="1">
      <c r="A14" s="868" t="s">
        <v>166</v>
      </c>
      <c r="B14" s="869" t="s">
        <v>167</v>
      </c>
      <c r="C14" s="885" t="s">
        <v>168</v>
      </c>
      <c r="D14" s="886">
        <v>0</v>
      </c>
      <c r="E14" s="887">
        <v>0</v>
      </c>
      <c r="F14" s="373"/>
    </row>
    <row r="15" spans="1:6" ht="12.75" customHeight="1">
      <c r="A15" s="868" t="s">
        <v>169</v>
      </c>
      <c r="B15" s="869" t="s">
        <v>170</v>
      </c>
      <c r="C15" s="885" t="s">
        <v>171</v>
      </c>
      <c r="D15" s="886">
        <v>0</v>
      </c>
      <c r="E15" s="887">
        <v>0</v>
      </c>
      <c r="F15" s="373"/>
    </row>
    <row r="16" spans="1:6" ht="12.75" customHeight="1">
      <c r="A16" s="888" t="s">
        <v>172</v>
      </c>
      <c r="B16" s="869" t="s">
        <v>173</v>
      </c>
      <c r="C16" s="885" t="s">
        <v>174</v>
      </c>
      <c r="D16" s="366">
        <f>SUM(D17:D26)</f>
        <v>312748.88713</v>
      </c>
      <c r="E16" s="367">
        <f>SUM(E17:E26)</f>
        <v>311247.42491</v>
      </c>
      <c r="F16" s="373"/>
    </row>
    <row r="17" spans="1:6" ht="12.75" customHeight="1">
      <c r="A17" s="868" t="s">
        <v>175</v>
      </c>
      <c r="B17" s="869" t="s">
        <v>176</v>
      </c>
      <c r="C17" s="885" t="s">
        <v>177</v>
      </c>
      <c r="D17" s="886">
        <v>7085.013</v>
      </c>
      <c r="E17" s="887">
        <v>7085.013</v>
      </c>
      <c r="F17" s="373"/>
    </row>
    <row r="18" spans="1:6" ht="12.75" customHeight="1">
      <c r="A18" s="868" t="s">
        <v>178</v>
      </c>
      <c r="B18" s="869" t="s">
        <v>179</v>
      </c>
      <c r="C18" s="885" t="s">
        <v>180</v>
      </c>
      <c r="D18" s="886">
        <v>0</v>
      </c>
      <c r="E18" s="887">
        <v>0</v>
      </c>
      <c r="F18" s="373"/>
    </row>
    <row r="19" spans="1:6" ht="12.75" customHeight="1">
      <c r="A19" s="868" t="s">
        <v>181</v>
      </c>
      <c r="B19" s="869" t="s">
        <v>182</v>
      </c>
      <c r="C19" s="885" t="s">
        <v>183</v>
      </c>
      <c r="D19" s="886">
        <v>191925.44413</v>
      </c>
      <c r="E19" s="887">
        <v>191925.44413</v>
      </c>
      <c r="F19" s="373"/>
    </row>
    <row r="20" spans="1:6" ht="12.75" customHeight="1">
      <c r="A20" s="868" t="s">
        <v>1046</v>
      </c>
      <c r="B20" s="869" t="s">
        <v>184</v>
      </c>
      <c r="C20" s="885" t="s">
        <v>185</v>
      </c>
      <c r="D20" s="886">
        <v>102522.75814</v>
      </c>
      <c r="E20" s="887">
        <v>101910.09208</v>
      </c>
      <c r="F20" s="373"/>
    </row>
    <row r="21" spans="1:6" ht="12.75" customHeight="1">
      <c r="A21" s="868" t="s">
        <v>186</v>
      </c>
      <c r="B21" s="869" t="s">
        <v>187</v>
      </c>
      <c r="C21" s="885" t="s">
        <v>188</v>
      </c>
      <c r="D21" s="886">
        <v>0</v>
      </c>
      <c r="E21" s="887">
        <v>0</v>
      </c>
      <c r="F21" s="373"/>
    </row>
    <row r="22" spans="1:6" ht="12.75" customHeight="1">
      <c r="A22" s="868" t="s">
        <v>1047</v>
      </c>
      <c r="B22" s="869" t="s">
        <v>189</v>
      </c>
      <c r="C22" s="885" t="s">
        <v>190</v>
      </c>
      <c r="D22" s="886">
        <v>0</v>
      </c>
      <c r="E22" s="887">
        <v>0</v>
      </c>
      <c r="F22" s="373"/>
    </row>
    <row r="23" spans="1:6" ht="12.75" customHeight="1">
      <c r="A23" s="868" t="s">
        <v>191</v>
      </c>
      <c r="B23" s="869" t="s">
        <v>192</v>
      </c>
      <c r="C23" s="885" t="s">
        <v>193</v>
      </c>
      <c r="D23" s="886">
        <v>11171.61701</v>
      </c>
      <c r="E23" s="887">
        <v>9960.83984</v>
      </c>
      <c r="F23" s="373"/>
    </row>
    <row r="24" spans="1:6" ht="12.75" customHeight="1">
      <c r="A24" s="868" t="s">
        <v>202</v>
      </c>
      <c r="B24" s="869" t="s">
        <v>203</v>
      </c>
      <c r="C24" s="885" t="s">
        <v>204</v>
      </c>
      <c r="D24" s="886">
        <v>44.05485</v>
      </c>
      <c r="E24" s="887">
        <v>44.05485</v>
      </c>
      <c r="F24" s="373"/>
    </row>
    <row r="25" spans="1:6" ht="12.75" customHeight="1">
      <c r="A25" s="868" t="s">
        <v>205</v>
      </c>
      <c r="B25" s="869" t="s">
        <v>206</v>
      </c>
      <c r="C25" s="885" t="s">
        <v>207</v>
      </c>
      <c r="D25" s="886">
        <v>0</v>
      </c>
      <c r="E25" s="887">
        <v>321.98101</v>
      </c>
      <c r="F25" s="373"/>
    </row>
    <row r="26" spans="1:6" ht="12.75" customHeight="1">
      <c r="A26" s="868" t="s">
        <v>208</v>
      </c>
      <c r="B26" s="869" t="s">
        <v>209</v>
      </c>
      <c r="C26" s="885" t="s">
        <v>210</v>
      </c>
      <c r="D26" s="886">
        <v>0</v>
      </c>
      <c r="E26" s="887">
        <v>0</v>
      </c>
      <c r="F26" s="373"/>
    </row>
    <row r="27" spans="1:6" ht="12.75" customHeight="1">
      <c r="A27" s="888" t="s">
        <v>211</v>
      </c>
      <c r="B27" s="869" t="s">
        <v>1050</v>
      </c>
      <c r="C27" s="885" t="s">
        <v>212</v>
      </c>
      <c r="D27" s="366">
        <f>SUM(D28:D33)</f>
        <v>0</v>
      </c>
      <c r="E27" s="367">
        <f>SUM(E28:E33)</f>
        <v>0</v>
      </c>
      <c r="F27" s="373"/>
    </row>
    <row r="28" spans="1:6" ht="12.75" customHeight="1">
      <c r="A28" s="868" t="s">
        <v>1048</v>
      </c>
      <c r="B28" s="869" t="s">
        <v>213</v>
      </c>
      <c r="C28" s="885" t="s">
        <v>214</v>
      </c>
      <c r="D28" s="886">
        <v>0</v>
      </c>
      <c r="E28" s="887">
        <v>0</v>
      </c>
      <c r="F28" s="373"/>
    </row>
    <row r="29" spans="1:6" ht="12.75" customHeight="1">
      <c r="A29" s="868" t="s">
        <v>1049</v>
      </c>
      <c r="B29" s="869" t="s">
        <v>215</v>
      </c>
      <c r="C29" s="885" t="s">
        <v>216</v>
      </c>
      <c r="D29" s="886">
        <v>0</v>
      </c>
      <c r="E29" s="887">
        <v>0</v>
      </c>
      <c r="F29" s="373"/>
    </row>
    <row r="30" spans="1:6" ht="12.75" customHeight="1">
      <c r="A30" s="868" t="s">
        <v>217</v>
      </c>
      <c r="B30" s="869" t="s">
        <v>218</v>
      </c>
      <c r="C30" s="885" t="s">
        <v>219</v>
      </c>
      <c r="D30" s="886">
        <v>0</v>
      </c>
      <c r="E30" s="887">
        <v>0</v>
      </c>
      <c r="F30" s="373"/>
    </row>
    <row r="31" spans="1:6" ht="12.75" customHeight="1">
      <c r="A31" s="868" t="s">
        <v>220</v>
      </c>
      <c r="B31" s="869" t="s">
        <v>221</v>
      </c>
      <c r="C31" s="885" t="s">
        <v>222</v>
      </c>
      <c r="D31" s="886">
        <v>0</v>
      </c>
      <c r="E31" s="887">
        <v>0</v>
      </c>
      <c r="F31" s="373"/>
    </row>
    <row r="32" spans="1:6" ht="12.75" customHeight="1">
      <c r="A32" s="868" t="s">
        <v>223</v>
      </c>
      <c r="B32" s="869" t="s">
        <v>224</v>
      </c>
      <c r="C32" s="885" t="s">
        <v>225</v>
      </c>
      <c r="D32" s="886">
        <v>0</v>
      </c>
      <c r="E32" s="887">
        <v>0</v>
      </c>
      <c r="F32" s="373"/>
    </row>
    <row r="33" spans="1:6" ht="12.75" customHeight="1">
      <c r="A33" s="868" t="s">
        <v>226</v>
      </c>
      <c r="B33" s="869" t="s">
        <v>1063</v>
      </c>
      <c r="C33" s="885" t="s">
        <v>227</v>
      </c>
      <c r="D33" s="886">
        <v>0</v>
      </c>
      <c r="E33" s="887">
        <v>0</v>
      </c>
      <c r="F33" s="373"/>
    </row>
    <row r="34" spans="1:6" ht="12.75" customHeight="1">
      <c r="A34" s="888" t="s">
        <v>229</v>
      </c>
      <c r="B34" s="869" t="s">
        <v>1064</v>
      </c>
      <c r="C34" s="885" t="s">
        <v>228</v>
      </c>
      <c r="D34" s="366">
        <f>SUM(D35:D45)</f>
        <v>-148415.33138999998</v>
      </c>
      <c r="E34" s="367">
        <f>SUM(E35:E45)</f>
        <v>-153207.23421999998</v>
      </c>
      <c r="F34" s="373"/>
    </row>
    <row r="35" spans="1:6" ht="12.75" customHeight="1">
      <c r="A35" s="868" t="s">
        <v>231</v>
      </c>
      <c r="B35" s="869" t="s">
        <v>232</v>
      </c>
      <c r="C35" s="885" t="s">
        <v>230</v>
      </c>
      <c r="D35" s="886">
        <v>0</v>
      </c>
      <c r="E35" s="887">
        <v>0</v>
      </c>
      <c r="F35" s="373"/>
    </row>
    <row r="36" spans="1:6" ht="12.75" customHeight="1">
      <c r="A36" s="868" t="s">
        <v>234</v>
      </c>
      <c r="B36" s="869" t="s">
        <v>235</v>
      </c>
      <c r="C36" s="885" t="s">
        <v>233</v>
      </c>
      <c r="D36" s="886">
        <v>-4563.52542</v>
      </c>
      <c r="E36" s="887">
        <v>-4645.36986</v>
      </c>
      <c r="F36" s="373"/>
    </row>
    <row r="37" spans="1:6" ht="12.75" customHeight="1">
      <c r="A37" s="868" t="s">
        <v>237</v>
      </c>
      <c r="B37" s="869" t="s">
        <v>238</v>
      </c>
      <c r="C37" s="885" t="s">
        <v>236</v>
      </c>
      <c r="D37" s="886">
        <v>0</v>
      </c>
      <c r="E37" s="887">
        <v>0</v>
      </c>
      <c r="F37" s="373"/>
    </row>
    <row r="38" spans="1:6" ht="12.75" customHeight="1">
      <c r="A38" s="868" t="s">
        <v>240</v>
      </c>
      <c r="B38" s="869" t="s">
        <v>241</v>
      </c>
      <c r="C38" s="885" t="s">
        <v>239</v>
      </c>
      <c r="D38" s="886">
        <v>-630.41625</v>
      </c>
      <c r="E38" s="887">
        <v>-521.13358</v>
      </c>
      <c r="F38" s="373"/>
    </row>
    <row r="39" spans="1:6" ht="12.75" customHeight="1">
      <c r="A39" s="868" t="s">
        <v>243</v>
      </c>
      <c r="B39" s="869" t="s">
        <v>244</v>
      </c>
      <c r="C39" s="885" t="s">
        <v>242</v>
      </c>
      <c r="D39" s="886">
        <v>-250.157</v>
      </c>
      <c r="E39" s="887">
        <v>-250.157</v>
      </c>
      <c r="F39" s="373"/>
    </row>
    <row r="40" spans="1:6" ht="12.75" customHeight="1">
      <c r="A40" s="868" t="s">
        <v>246</v>
      </c>
      <c r="B40" s="869" t="s">
        <v>247</v>
      </c>
      <c r="C40" s="885" t="s">
        <v>245</v>
      </c>
      <c r="D40" s="886">
        <v>-51832.62207</v>
      </c>
      <c r="E40" s="887">
        <v>-56136.60507</v>
      </c>
      <c r="F40" s="373"/>
    </row>
    <row r="41" spans="1:6" ht="12.75" customHeight="1">
      <c r="A41" s="868" t="s">
        <v>249</v>
      </c>
      <c r="B41" s="869" t="s">
        <v>250</v>
      </c>
      <c r="C41" s="885" t="s">
        <v>248</v>
      </c>
      <c r="D41" s="886">
        <v>-79922.93879</v>
      </c>
      <c r="E41" s="887">
        <v>-81649.07402</v>
      </c>
      <c r="F41" s="373"/>
    </row>
    <row r="42" spans="1:6" ht="12.75" customHeight="1">
      <c r="A42" s="868" t="s">
        <v>252</v>
      </c>
      <c r="B42" s="869" t="s">
        <v>253</v>
      </c>
      <c r="C42" s="885" t="s">
        <v>251</v>
      </c>
      <c r="D42" s="886">
        <v>0</v>
      </c>
      <c r="E42" s="887">
        <v>0</v>
      </c>
      <c r="F42" s="373"/>
    </row>
    <row r="43" spans="1:6" ht="12.75" customHeight="1">
      <c r="A43" s="868" t="s">
        <v>255</v>
      </c>
      <c r="B43" s="869" t="s">
        <v>256</v>
      </c>
      <c r="C43" s="885" t="s">
        <v>254</v>
      </c>
      <c r="D43" s="886">
        <v>0</v>
      </c>
      <c r="E43" s="887">
        <v>0</v>
      </c>
      <c r="F43" s="373"/>
    </row>
    <row r="44" spans="1:6" ht="12.75" customHeight="1">
      <c r="A44" s="868" t="s">
        <v>703</v>
      </c>
      <c r="B44" s="869" t="s">
        <v>258</v>
      </c>
      <c r="C44" s="885" t="s">
        <v>257</v>
      </c>
      <c r="D44" s="886">
        <v>-11171.61701</v>
      </c>
      <c r="E44" s="887">
        <v>-9960.83984</v>
      </c>
      <c r="F44" s="373"/>
    </row>
    <row r="45" spans="1:6" ht="13.5" thickBot="1">
      <c r="A45" s="889" t="s">
        <v>704</v>
      </c>
      <c r="B45" s="890" t="s">
        <v>260</v>
      </c>
      <c r="C45" s="885" t="s">
        <v>259</v>
      </c>
      <c r="D45" s="891">
        <v>-44.05485</v>
      </c>
      <c r="E45" s="892">
        <v>-44.05485</v>
      </c>
      <c r="F45" s="373"/>
    </row>
    <row r="46" spans="1:6" ht="12.75" customHeight="1">
      <c r="A46" s="893" t="s">
        <v>262</v>
      </c>
      <c r="B46" s="894" t="s">
        <v>1065</v>
      </c>
      <c r="C46" s="895" t="s">
        <v>261</v>
      </c>
      <c r="D46" s="368">
        <f>D47+D57+D77+D85</f>
        <v>95728.07554</v>
      </c>
      <c r="E46" s="369">
        <f>E47+E57+E77+E85</f>
        <v>136268.8707</v>
      </c>
      <c r="F46" s="373"/>
    </row>
    <row r="47" spans="1:6" ht="12.75" customHeight="1">
      <c r="A47" s="888" t="s">
        <v>264</v>
      </c>
      <c r="B47" s="869" t="s">
        <v>1066</v>
      </c>
      <c r="C47" s="885" t="s">
        <v>263</v>
      </c>
      <c r="D47" s="366">
        <f>SUM(D48:D56)</f>
        <v>217.94751000000002</v>
      </c>
      <c r="E47" s="367">
        <f>SUM(E48:E56)</f>
        <v>159.6794</v>
      </c>
      <c r="F47" s="373"/>
    </row>
    <row r="48" spans="1:6" ht="12.75" customHeight="1">
      <c r="A48" s="868" t="s">
        <v>266</v>
      </c>
      <c r="B48" s="869" t="s">
        <v>267</v>
      </c>
      <c r="C48" s="885" t="s">
        <v>265</v>
      </c>
      <c r="D48" s="886">
        <v>27.0585</v>
      </c>
      <c r="E48" s="887">
        <v>0</v>
      </c>
      <c r="F48" s="373"/>
    </row>
    <row r="49" spans="1:6" ht="12.75" customHeight="1">
      <c r="A49" s="868" t="s">
        <v>269</v>
      </c>
      <c r="B49" s="869" t="s">
        <v>1067</v>
      </c>
      <c r="C49" s="885" t="s">
        <v>268</v>
      </c>
      <c r="D49" s="886">
        <v>0</v>
      </c>
      <c r="E49" s="887">
        <v>0</v>
      </c>
      <c r="F49" s="373"/>
    </row>
    <row r="50" spans="1:6" ht="12.75" customHeight="1">
      <c r="A50" s="868" t="s">
        <v>271</v>
      </c>
      <c r="B50" s="869" t="s">
        <v>272</v>
      </c>
      <c r="C50" s="885" t="s">
        <v>270</v>
      </c>
      <c r="D50" s="886">
        <v>0</v>
      </c>
      <c r="E50" s="887">
        <v>0</v>
      </c>
      <c r="F50" s="373"/>
    </row>
    <row r="51" spans="1:6" ht="12.75" customHeight="1">
      <c r="A51" s="868" t="s">
        <v>274</v>
      </c>
      <c r="B51" s="869" t="s">
        <v>275</v>
      </c>
      <c r="C51" s="885" t="s">
        <v>273</v>
      </c>
      <c r="D51" s="886">
        <v>0</v>
      </c>
      <c r="E51" s="887">
        <v>0</v>
      </c>
      <c r="F51" s="373"/>
    </row>
    <row r="52" spans="1:6" ht="12.75" customHeight="1">
      <c r="A52" s="868" t="s">
        <v>277</v>
      </c>
      <c r="B52" s="869" t="s">
        <v>278</v>
      </c>
      <c r="C52" s="885" t="s">
        <v>276</v>
      </c>
      <c r="D52" s="886">
        <v>0</v>
      </c>
      <c r="E52" s="887">
        <v>0</v>
      </c>
      <c r="F52" s="373"/>
    </row>
    <row r="53" spans="1:6" ht="12.75" customHeight="1">
      <c r="A53" s="868" t="s">
        <v>1051</v>
      </c>
      <c r="B53" s="869" t="s">
        <v>280</v>
      </c>
      <c r="C53" s="885" t="s">
        <v>279</v>
      </c>
      <c r="D53" s="886">
        <v>0</v>
      </c>
      <c r="E53" s="887">
        <v>0</v>
      </c>
      <c r="F53" s="373"/>
    </row>
    <row r="54" spans="1:6" ht="12.75" customHeight="1">
      <c r="A54" s="868" t="s">
        <v>282</v>
      </c>
      <c r="B54" s="869" t="s">
        <v>283</v>
      </c>
      <c r="C54" s="885" t="s">
        <v>281</v>
      </c>
      <c r="D54" s="886">
        <v>190.88901</v>
      </c>
      <c r="E54" s="887">
        <v>159.6794</v>
      </c>
      <c r="F54" s="373"/>
    </row>
    <row r="55" spans="1:6" ht="12.75" customHeight="1">
      <c r="A55" s="868" t="s">
        <v>285</v>
      </c>
      <c r="B55" s="869" t="s">
        <v>1068</v>
      </c>
      <c r="C55" s="885" t="s">
        <v>284</v>
      </c>
      <c r="D55" s="886">
        <v>0</v>
      </c>
      <c r="E55" s="887">
        <v>0</v>
      </c>
      <c r="F55" s="373"/>
    </row>
    <row r="56" spans="1:6" ht="12.75" customHeight="1">
      <c r="A56" s="868" t="s">
        <v>288</v>
      </c>
      <c r="B56" s="869" t="s">
        <v>289</v>
      </c>
      <c r="C56" s="885" t="s">
        <v>287</v>
      </c>
      <c r="D56" s="886">
        <v>0</v>
      </c>
      <c r="E56" s="887">
        <v>0</v>
      </c>
      <c r="F56" s="373"/>
    </row>
    <row r="57" spans="1:6" ht="12.75" customHeight="1">
      <c r="A57" s="888" t="s">
        <v>291</v>
      </c>
      <c r="B57" s="869" t="s">
        <v>1069</v>
      </c>
      <c r="C57" s="885" t="s">
        <v>290</v>
      </c>
      <c r="D57" s="366">
        <f>SUM(D58:D76)</f>
        <v>6603.76922</v>
      </c>
      <c r="E57" s="367">
        <f>SUM(E58:E76)</f>
        <v>6831.38837</v>
      </c>
      <c r="F57" s="373"/>
    </row>
    <row r="58" spans="1:6" ht="12.75" customHeight="1">
      <c r="A58" s="868" t="s">
        <v>293</v>
      </c>
      <c r="B58" s="869" t="s">
        <v>1070</v>
      </c>
      <c r="C58" s="885" t="s">
        <v>292</v>
      </c>
      <c r="D58" s="886">
        <v>1157.68562</v>
      </c>
      <c r="E58" s="887">
        <v>297.75471</v>
      </c>
      <c r="F58" s="373"/>
    </row>
    <row r="59" spans="1:6" ht="12.75" customHeight="1">
      <c r="A59" s="868" t="s">
        <v>295</v>
      </c>
      <c r="B59" s="869" t="s">
        <v>296</v>
      </c>
      <c r="C59" s="885" t="s">
        <v>294</v>
      </c>
      <c r="D59" s="886">
        <v>0</v>
      </c>
      <c r="E59" s="887">
        <v>0</v>
      </c>
      <c r="F59" s="373"/>
    </row>
    <row r="60" spans="1:6" ht="12.75" customHeight="1">
      <c r="A60" s="868" t="s">
        <v>298</v>
      </c>
      <c r="B60" s="869" t="s">
        <v>299</v>
      </c>
      <c r="C60" s="885" t="s">
        <v>297</v>
      </c>
      <c r="D60" s="886">
        <v>0</v>
      </c>
      <c r="E60" s="887">
        <v>0</v>
      </c>
      <c r="F60" s="373"/>
    </row>
    <row r="61" spans="1:6" ht="12.75" customHeight="1">
      <c r="A61" s="868" t="s">
        <v>301</v>
      </c>
      <c r="B61" s="869" t="s">
        <v>289</v>
      </c>
      <c r="C61" s="885" t="s">
        <v>300</v>
      </c>
      <c r="D61" s="886">
        <v>1724.01671</v>
      </c>
      <c r="E61" s="887">
        <v>1499.56569</v>
      </c>
      <c r="F61" s="373"/>
    </row>
    <row r="62" spans="1:6" ht="12.75" customHeight="1">
      <c r="A62" s="868" t="s">
        <v>303</v>
      </c>
      <c r="B62" s="869" t="s">
        <v>304</v>
      </c>
      <c r="C62" s="885" t="s">
        <v>302</v>
      </c>
      <c r="D62" s="886">
        <v>0</v>
      </c>
      <c r="E62" s="887">
        <v>0</v>
      </c>
      <c r="F62" s="373"/>
    </row>
    <row r="63" spans="1:6" ht="12.75" customHeight="1">
      <c r="A63" s="868" t="s">
        <v>306</v>
      </c>
      <c r="B63" s="869" t="s">
        <v>307</v>
      </c>
      <c r="C63" s="885" t="s">
        <v>305</v>
      </c>
      <c r="D63" s="886">
        <v>49.55189</v>
      </c>
      <c r="E63" s="887">
        <v>163.53697</v>
      </c>
      <c r="F63" s="373"/>
    </row>
    <row r="64" spans="1:6" ht="12.75" customHeight="1">
      <c r="A64" s="896" t="s">
        <v>708</v>
      </c>
      <c r="B64" s="869" t="s">
        <v>309</v>
      </c>
      <c r="C64" s="885" t="s">
        <v>308</v>
      </c>
      <c r="D64" s="886">
        <v>0</v>
      </c>
      <c r="E64" s="887">
        <v>0</v>
      </c>
      <c r="F64" s="281"/>
    </row>
    <row r="65" spans="1:6" ht="12.75" customHeight="1">
      <c r="A65" s="868" t="s">
        <v>311</v>
      </c>
      <c r="B65" s="869" t="s">
        <v>312</v>
      </c>
      <c r="C65" s="885" t="s">
        <v>310</v>
      </c>
      <c r="D65" s="886">
        <v>0</v>
      </c>
      <c r="E65" s="887">
        <v>0</v>
      </c>
      <c r="F65" s="373"/>
    </row>
    <row r="66" spans="1:6" ht="12.75" customHeight="1">
      <c r="A66" s="868" t="s">
        <v>314</v>
      </c>
      <c r="B66" s="869" t="s">
        <v>315</v>
      </c>
      <c r="C66" s="885" t="s">
        <v>313</v>
      </c>
      <c r="D66" s="886">
        <v>0</v>
      </c>
      <c r="E66" s="887">
        <v>0</v>
      </c>
      <c r="F66" s="373"/>
    </row>
    <row r="67" spans="1:6" ht="12.75" customHeight="1">
      <c r="A67" s="868" t="s">
        <v>317</v>
      </c>
      <c r="B67" s="869" t="s">
        <v>318</v>
      </c>
      <c r="C67" s="885" t="s">
        <v>316</v>
      </c>
      <c r="D67" s="886">
        <v>0</v>
      </c>
      <c r="E67" s="887">
        <v>0</v>
      </c>
      <c r="F67" s="373"/>
    </row>
    <row r="68" spans="1:6" ht="12.75" customHeight="1">
      <c r="A68" s="868" t="s">
        <v>320</v>
      </c>
      <c r="B68" s="869" t="s">
        <v>321</v>
      </c>
      <c r="C68" s="885" t="s">
        <v>319</v>
      </c>
      <c r="D68" s="886">
        <v>0</v>
      </c>
      <c r="E68" s="887">
        <v>0</v>
      </c>
      <c r="F68" s="373"/>
    </row>
    <row r="69" spans="1:6" ht="12.75" customHeight="1">
      <c r="A69" s="868" t="s">
        <v>323</v>
      </c>
      <c r="B69" s="869" t="s">
        <v>324</v>
      </c>
      <c r="C69" s="885" t="s">
        <v>322</v>
      </c>
      <c r="D69" s="886">
        <v>0</v>
      </c>
      <c r="E69" s="887">
        <v>0</v>
      </c>
      <c r="F69" s="373"/>
    </row>
    <row r="70" spans="1:6" ht="12.75" customHeight="1">
      <c r="A70" s="868" t="s">
        <v>702</v>
      </c>
      <c r="B70" s="869" t="s">
        <v>326</v>
      </c>
      <c r="C70" s="885" t="s">
        <v>325</v>
      </c>
      <c r="D70" s="886">
        <v>0</v>
      </c>
      <c r="E70" s="887">
        <v>0</v>
      </c>
      <c r="F70" s="373"/>
    </row>
    <row r="71" spans="1:6" ht="12.75" customHeight="1">
      <c r="A71" s="868" t="s">
        <v>1094</v>
      </c>
      <c r="B71" s="869" t="s">
        <v>328</v>
      </c>
      <c r="C71" s="885" t="s">
        <v>327</v>
      </c>
      <c r="D71" s="886">
        <v>0</v>
      </c>
      <c r="E71" s="887">
        <v>0</v>
      </c>
      <c r="F71" s="373"/>
    </row>
    <row r="72" spans="1:6" ht="12.75" customHeight="1">
      <c r="A72" s="868" t="s">
        <v>620</v>
      </c>
      <c r="B72" s="869" t="s">
        <v>330</v>
      </c>
      <c r="C72" s="885" t="s">
        <v>329</v>
      </c>
      <c r="D72" s="886">
        <v>0</v>
      </c>
      <c r="E72" s="887">
        <v>0</v>
      </c>
      <c r="F72" s="373"/>
    </row>
    <row r="73" spans="1:6" ht="12.75" customHeight="1">
      <c r="A73" s="868" t="s">
        <v>621</v>
      </c>
      <c r="B73" s="869" t="s">
        <v>332</v>
      </c>
      <c r="C73" s="885" t="s">
        <v>331</v>
      </c>
      <c r="D73" s="886">
        <v>0</v>
      </c>
      <c r="E73" s="887">
        <v>0</v>
      </c>
      <c r="F73" s="373"/>
    </row>
    <row r="74" spans="1:6" ht="12.75" customHeight="1">
      <c r="A74" s="868" t="s">
        <v>334</v>
      </c>
      <c r="B74" s="869" t="s">
        <v>335</v>
      </c>
      <c r="C74" s="885" t="s">
        <v>333</v>
      </c>
      <c r="D74" s="886">
        <v>3672.515</v>
      </c>
      <c r="E74" s="887">
        <v>5445.198</v>
      </c>
      <c r="F74" s="373"/>
    </row>
    <row r="75" spans="1:6" ht="12.75" customHeight="1">
      <c r="A75" s="868" t="s">
        <v>337</v>
      </c>
      <c r="B75" s="869" t="s">
        <v>338</v>
      </c>
      <c r="C75" s="885" t="s">
        <v>336</v>
      </c>
      <c r="D75" s="886">
        <v>0</v>
      </c>
      <c r="E75" s="887">
        <v>0</v>
      </c>
      <c r="F75" s="373"/>
    </row>
    <row r="76" spans="1:6" ht="12.75" customHeight="1">
      <c r="A76" s="868" t="s">
        <v>340</v>
      </c>
      <c r="B76" s="869" t="s">
        <v>341</v>
      </c>
      <c r="C76" s="885" t="s">
        <v>339</v>
      </c>
      <c r="D76" s="886">
        <v>0</v>
      </c>
      <c r="E76" s="887">
        <v>-574.667</v>
      </c>
      <c r="F76" s="373"/>
    </row>
    <row r="77" spans="1:6" ht="12.75" customHeight="1">
      <c r="A77" s="888" t="s">
        <v>343</v>
      </c>
      <c r="B77" s="869" t="s">
        <v>1071</v>
      </c>
      <c r="C77" s="885" t="s">
        <v>342</v>
      </c>
      <c r="D77" s="366">
        <f>SUM(D78:D84)</f>
        <v>87951.30281000001</v>
      </c>
      <c r="E77" s="367">
        <f>SUM(E78:E84)</f>
        <v>127818.02442</v>
      </c>
      <c r="F77" s="373"/>
    </row>
    <row r="78" spans="1:6" ht="12.75" customHeight="1">
      <c r="A78" s="868" t="s">
        <v>1052</v>
      </c>
      <c r="B78" s="869" t="s">
        <v>345</v>
      </c>
      <c r="C78" s="885" t="s">
        <v>344</v>
      </c>
      <c r="D78" s="886">
        <v>96.99598</v>
      </c>
      <c r="E78" s="887">
        <v>111.61456</v>
      </c>
      <c r="F78" s="373"/>
    </row>
    <row r="79" spans="1:6" ht="12.75" customHeight="1">
      <c r="A79" s="868" t="s">
        <v>348</v>
      </c>
      <c r="B79" s="869" t="s">
        <v>349</v>
      </c>
      <c r="C79" s="885" t="s">
        <v>346</v>
      </c>
      <c r="D79" s="886">
        <v>155.2019</v>
      </c>
      <c r="E79" s="887">
        <v>134.0742</v>
      </c>
      <c r="F79" s="373"/>
    </row>
    <row r="80" spans="1:6" ht="12.75" customHeight="1">
      <c r="A80" s="868" t="s">
        <v>1053</v>
      </c>
      <c r="B80" s="869" t="s">
        <v>1072</v>
      </c>
      <c r="C80" s="885" t="s">
        <v>350</v>
      </c>
      <c r="D80" s="886">
        <v>87699.10493</v>
      </c>
      <c r="E80" s="887">
        <v>127572.33566</v>
      </c>
      <c r="F80" s="373"/>
    </row>
    <row r="81" spans="1:6" ht="12.75" customHeight="1">
      <c r="A81" s="868" t="s">
        <v>352</v>
      </c>
      <c r="B81" s="869" t="s">
        <v>353</v>
      </c>
      <c r="C81" s="885" t="s">
        <v>351</v>
      </c>
      <c r="D81" s="886">
        <v>0</v>
      </c>
      <c r="E81" s="887">
        <v>0</v>
      </c>
      <c r="F81" s="373"/>
    </row>
    <row r="82" spans="1:6" ht="12.75" customHeight="1">
      <c r="A82" s="868" t="s">
        <v>355</v>
      </c>
      <c r="B82" s="869" t="s">
        <v>356</v>
      </c>
      <c r="C82" s="885" t="s">
        <v>354</v>
      </c>
      <c r="D82" s="886">
        <v>0</v>
      </c>
      <c r="E82" s="887">
        <v>0</v>
      </c>
      <c r="F82" s="373"/>
    </row>
    <row r="83" spans="1:6" ht="12.75" customHeight="1">
      <c r="A83" s="868" t="s">
        <v>358</v>
      </c>
      <c r="B83" s="869" t="s">
        <v>1073</v>
      </c>
      <c r="C83" s="885" t="s">
        <v>357</v>
      </c>
      <c r="D83" s="886">
        <v>0</v>
      </c>
      <c r="E83" s="887">
        <v>0</v>
      </c>
      <c r="F83" s="373"/>
    </row>
    <row r="84" spans="1:6" ht="12.75" customHeight="1">
      <c r="A84" s="868" t="s">
        <v>1054</v>
      </c>
      <c r="B84" s="869" t="s">
        <v>1074</v>
      </c>
      <c r="C84" s="885" t="s">
        <v>359</v>
      </c>
      <c r="D84" s="886">
        <v>0</v>
      </c>
      <c r="E84" s="887">
        <v>0</v>
      </c>
      <c r="F84" s="373"/>
    </row>
    <row r="85" spans="1:6" ht="12.75" customHeight="1">
      <c r="A85" s="888" t="s">
        <v>361</v>
      </c>
      <c r="B85" s="869" t="s">
        <v>1075</v>
      </c>
      <c r="C85" s="885" t="s">
        <v>360</v>
      </c>
      <c r="D85" s="366">
        <f>SUM(D86:D87)</f>
        <v>955.056</v>
      </c>
      <c r="E85" s="367">
        <f>SUM(E86:E87)</f>
        <v>1459.7785099999999</v>
      </c>
      <c r="F85" s="373"/>
    </row>
    <row r="86" spans="1:6" ht="12.75" customHeight="1">
      <c r="A86" s="868" t="s">
        <v>363</v>
      </c>
      <c r="B86" s="869" t="s">
        <v>364</v>
      </c>
      <c r="C86" s="885" t="s">
        <v>1076</v>
      </c>
      <c r="D86" s="886">
        <v>233.26459</v>
      </c>
      <c r="E86" s="887">
        <v>153.96986</v>
      </c>
      <c r="F86" s="373"/>
    </row>
    <row r="87" spans="1:6" ht="12.75" customHeight="1">
      <c r="A87" s="868" t="s">
        <v>366</v>
      </c>
      <c r="B87" s="869" t="s">
        <v>367</v>
      </c>
      <c r="C87" s="885" t="s">
        <v>362</v>
      </c>
      <c r="D87" s="886">
        <v>721.79141</v>
      </c>
      <c r="E87" s="887">
        <v>1305.80865</v>
      </c>
      <c r="F87" s="373"/>
    </row>
    <row r="88" spans="1:6" ht="12.75" customHeight="1" thickBot="1">
      <c r="A88" s="889" t="s">
        <v>370</v>
      </c>
      <c r="B88" s="890" t="s">
        <v>1077</v>
      </c>
      <c r="C88" s="885" t="s">
        <v>365</v>
      </c>
      <c r="D88" s="370">
        <f>D7+D46</f>
        <v>266130.36449</v>
      </c>
      <c r="E88" s="371">
        <f>E7+E46</f>
        <v>300595.27807</v>
      </c>
      <c r="F88" s="373"/>
    </row>
    <row r="89" spans="1:6" ht="12.75" customHeight="1" thickBot="1">
      <c r="A89" s="897" t="s">
        <v>372</v>
      </c>
      <c r="B89" s="1250" t="s">
        <v>373</v>
      </c>
      <c r="C89" s="1251"/>
      <c r="D89" s="898" t="s">
        <v>669</v>
      </c>
      <c r="E89" s="899" t="s">
        <v>670</v>
      </c>
      <c r="F89" s="373"/>
    </row>
    <row r="90" spans="1:6" ht="12.75" customHeight="1">
      <c r="A90" s="900" t="s">
        <v>374</v>
      </c>
      <c r="B90" s="901" t="s">
        <v>1078</v>
      </c>
      <c r="C90" s="902" t="s">
        <v>368</v>
      </c>
      <c r="D90" s="364">
        <f>D91+D95</f>
        <v>217703.15798</v>
      </c>
      <c r="E90" s="365">
        <f>E91+E95</f>
        <v>226732.53366</v>
      </c>
      <c r="F90" s="373"/>
    </row>
    <row r="91" spans="1:6" ht="12.75" customHeight="1">
      <c r="A91" s="868" t="s">
        <v>376</v>
      </c>
      <c r="B91" s="869" t="s">
        <v>1079</v>
      </c>
      <c r="C91" s="885" t="s">
        <v>369</v>
      </c>
      <c r="D91" s="366">
        <f>SUM(D92:D94)</f>
        <v>212347.4679</v>
      </c>
      <c r="E91" s="367">
        <f>SUM(E92:E94)</f>
        <v>218601.36244</v>
      </c>
      <c r="F91" s="373"/>
    </row>
    <row r="92" spans="1:6" ht="12.75" customHeight="1">
      <c r="A92" s="868" t="s">
        <v>378</v>
      </c>
      <c r="B92" s="869" t="s">
        <v>379</v>
      </c>
      <c r="C92" s="885" t="s">
        <v>371</v>
      </c>
      <c r="D92" s="886">
        <v>170402.28895</v>
      </c>
      <c r="E92" s="887">
        <v>164174.16797</v>
      </c>
      <c r="F92" s="373"/>
    </row>
    <row r="93" spans="1:6" ht="12.75" customHeight="1">
      <c r="A93" s="868" t="s">
        <v>381</v>
      </c>
      <c r="B93" s="869" t="s">
        <v>1080</v>
      </c>
      <c r="C93" s="885" t="s">
        <v>375</v>
      </c>
      <c r="D93" s="886">
        <v>41945.17895</v>
      </c>
      <c r="E93" s="887">
        <v>54427.19447</v>
      </c>
      <c r="F93" s="373"/>
    </row>
    <row r="94" spans="1:6" ht="12.75" customHeight="1">
      <c r="A94" s="868" t="s">
        <v>383</v>
      </c>
      <c r="B94" s="869" t="s">
        <v>384</v>
      </c>
      <c r="C94" s="885" t="s">
        <v>377</v>
      </c>
      <c r="D94" s="886">
        <v>0</v>
      </c>
      <c r="E94" s="887">
        <v>0</v>
      </c>
      <c r="F94" s="876"/>
    </row>
    <row r="95" spans="1:6" ht="12.75" customHeight="1">
      <c r="A95" s="888" t="s">
        <v>705</v>
      </c>
      <c r="B95" s="869" t="s">
        <v>1093</v>
      </c>
      <c r="C95" s="885" t="s">
        <v>380</v>
      </c>
      <c r="D95" s="366">
        <f>SUM(D96:D98)</f>
        <v>5355.69008</v>
      </c>
      <c r="E95" s="367">
        <f>SUM(E96:E98)</f>
        <v>8131.17122</v>
      </c>
      <c r="F95" s="373"/>
    </row>
    <row r="96" spans="1:6" ht="12.75" customHeight="1">
      <c r="A96" s="868" t="s">
        <v>388</v>
      </c>
      <c r="B96" s="869" t="s">
        <v>389</v>
      </c>
      <c r="C96" s="885" t="s">
        <v>382</v>
      </c>
      <c r="D96" s="886">
        <v>0</v>
      </c>
      <c r="E96" s="887">
        <v>4301.43349</v>
      </c>
      <c r="F96" s="373"/>
    </row>
    <row r="97" spans="1:6" ht="12.75" customHeight="1">
      <c r="A97" s="868" t="s">
        <v>391</v>
      </c>
      <c r="B97" s="869" t="s">
        <v>392</v>
      </c>
      <c r="C97" s="885" t="s">
        <v>385</v>
      </c>
      <c r="D97" s="886">
        <v>5319.98256</v>
      </c>
      <c r="E97" s="887">
        <v>0</v>
      </c>
      <c r="F97" s="373"/>
    </row>
    <row r="98" spans="1:6" ht="12.75" customHeight="1">
      <c r="A98" s="868" t="s">
        <v>707</v>
      </c>
      <c r="B98" s="869" t="s">
        <v>394</v>
      </c>
      <c r="C98" s="885" t="s">
        <v>386</v>
      </c>
      <c r="D98" s="886">
        <v>35.70752</v>
      </c>
      <c r="E98" s="887">
        <v>3829.73773</v>
      </c>
      <c r="F98" s="373"/>
    </row>
    <row r="99" spans="1:6" ht="12.75" customHeight="1">
      <c r="A99" s="868" t="s">
        <v>396</v>
      </c>
      <c r="B99" s="903" t="s">
        <v>1081</v>
      </c>
      <c r="C99" s="885" t="s">
        <v>390</v>
      </c>
      <c r="D99" s="366">
        <f>D100+D102+D110+D134</f>
        <v>54986.236899999996</v>
      </c>
      <c r="E99" s="367">
        <f>E100+E102+E110+E134</f>
        <v>81900.43242</v>
      </c>
      <c r="F99" s="373"/>
    </row>
    <row r="100" spans="1:6" ht="12.75" customHeight="1">
      <c r="A100" s="868" t="s">
        <v>398</v>
      </c>
      <c r="B100" s="869" t="s">
        <v>1082</v>
      </c>
      <c r="C100" s="885" t="s">
        <v>393</v>
      </c>
      <c r="D100" s="366">
        <f>D101</f>
        <v>0</v>
      </c>
      <c r="E100" s="367">
        <f>E101</f>
        <v>0</v>
      </c>
      <c r="F100" s="373"/>
    </row>
    <row r="101" spans="1:6" ht="12.75" customHeight="1">
      <c r="A101" s="868" t="s">
        <v>400</v>
      </c>
      <c r="B101" s="869" t="s">
        <v>401</v>
      </c>
      <c r="C101" s="885" t="s">
        <v>395</v>
      </c>
      <c r="D101" s="886">
        <v>0</v>
      </c>
      <c r="E101" s="887">
        <v>0</v>
      </c>
      <c r="F101" s="373"/>
    </row>
    <row r="102" spans="1:6" ht="12.75" customHeight="1">
      <c r="A102" s="868" t="s">
        <v>403</v>
      </c>
      <c r="B102" s="869" t="s">
        <v>1083</v>
      </c>
      <c r="C102" s="885" t="s">
        <v>397</v>
      </c>
      <c r="D102" s="366">
        <f>SUM(D103:D109)</f>
        <v>0</v>
      </c>
      <c r="E102" s="367">
        <f>SUM(E103:E109)</f>
        <v>0</v>
      </c>
      <c r="F102" s="373"/>
    </row>
    <row r="103" spans="1:6" ht="12.75" customHeight="1">
      <c r="A103" s="868" t="s">
        <v>1055</v>
      </c>
      <c r="B103" s="869" t="s">
        <v>405</v>
      </c>
      <c r="C103" s="885" t="s">
        <v>399</v>
      </c>
      <c r="D103" s="886">
        <v>0</v>
      </c>
      <c r="E103" s="887">
        <v>0</v>
      </c>
      <c r="F103" s="373"/>
    </row>
    <row r="104" spans="1:6" ht="12.75" customHeight="1">
      <c r="A104" s="868" t="s">
        <v>622</v>
      </c>
      <c r="B104" s="869" t="s">
        <v>407</v>
      </c>
      <c r="C104" s="885" t="s">
        <v>402</v>
      </c>
      <c r="D104" s="886">
        <v>0</v>
      </c>
      <c r="E104" s="887">
        <v>0</v>
      </c>
      <c r="F104" s="373"/>
    </row>
    <row r="105" spans="1:6" ht="12.75" customHeight="1">
      <c r="A105" s="868" t="s">
        <v>409</v>
      </c>
      <c r="B105" s="869" t="s">
        <v>410</v>
      </c>
      <c r="C105" s="885" t="s">
        <v>404</v>
      </c>
      <c r="D105" s="886">
        <v>0</v>
      </c>
      <c r="E105" s="887">
        <v>0</v>
      </c>
      <c r="F105" s="373"/>
    </row>
    <row r="106" spans="1:6" ht="12.75" customHeight="1">
      <c r="A106" s="868" t="s">
        <v>412</v>
      </c>
      <c r="B106" s="869" t="s">
        <v>413</v>
      </c>
      <c r="C106" s="885" t="s">
        <v>406</v>
      </c>
      <c r="D106" s="886">
        <v>0</v>
      </c>
      <c r="E106" s="887">
        <v>0</v>
      </c>
      <c r="F106" s="373"/>
    </row>
    <row r="107" spans="1:6" ht="12.75" customHeight="1">
      <c r="A107" s="868" t="s">
        <v>415</v>
      </c>
      <c r="B107" s="869" t="s">
        <v>416</v>
      </c>
      <c r="C107" s="885" t="s">
        <v>408</v>
      </c>
      <c r="D107" s="886">
        <v>0</v>
      </c>
      <c r="E107" s="887">
        <v>0</v>
      </c>
      <c r="F107" s="373"/>
    </row>
    <row r="108" spans="1:6" ht="12.75" customHeight="1">
      <c r="A108" s="868" t="s">
        <v>418</v>
      </c>
      <c r="B108" s="869" t="s">
        <v>419</v>
      </c>
      <c r="C108" s="885" t="s">
        <v>411</v>
      </c>
      <c r="D108" s="886">
        <v>0</v>
      </c>
      <c r="E108" s="887">
        <v>0</v>
      </c>
      <c r="F108" s="373"/>
    </row>
    <row r="109" spans="1:6" ht="12.75" customHeight="1">
      <c r="A109" s="868" t="s">
        <v>421</v>
      </c>
      <c r="B109" s="869" t="s">
        <v>422</v>
      </c>
      <c r="C109" s="885" t="s">
        <v>414</v>
      </c>
      <c r="D109" s="886">
        <v>0</v>
      </c>
      <c r="E109" s="887">
        <v>0</v>
      </c>
      <c r="F109" s="373"/>
    </row>
    <row r="110" spans="1:6" ht="12.75" customHeight="1">
      <c r="A110" s="888" t="s">
        <v>424</v>
      </c>
      <c r="B110" s="869" t="s">
        <v>1084</v>
      </c>
      <c r="C110" s="885" t="s">
        <v>417</v>
      </c>
      <c r="D110" s="366">
        <f>SUM(D111:D133)</f>
        <v>30740.402119999995</v>
      </c>
      <c r="E110" s="367">
        <f>SUM(E111:E133)</f>
        <v>60884.59893</v>
      </c>
      <c r="F110" s="373"/>
    </row>
    <row r="111" spans="1:6" ht="12.75" customHeight="1">
      <c r="A111" s="868" t="s">
        <v>426</v>
      </c>
      <c r="B111" s="869" t="s">
        <v>1085</v>
      </c>
      <c r="C111" s="885" t="s">
        <v>420</v>
      </c>
      <c r="D111" s="886">
        <v>1410.48899</v>
      </c>
      <c r="E111" s="887">
        <v>2065.90375</v>
      </c>
      <c r="F111" s="373"/>
    </row>
    <row r="112" spans="1:6" ht="12.75" customHeight="1">
      <c r="A112" s="868" t="s">
        <v>428</v>
      </c>
      <c r="B112" s="869" t="s">
        <v>429</v>
      </c>
      <c r="C112" s="885" t="s">
        <v>423</v>
      </c>
      <c r="D112" s="886">
        <v>0</v>
      </c>
      <c r="E112" s="887">
        <v>0</v>
      </c>
      <c r="F112" s="373"/>
    </row>
    <row r="113" spans="1:6" ht="12.75" customHeight="1">
      <c r="A113" s="868" t="s">
        <v>431</v>
      </c>
      <c r="B113" s="869" t="s">
        <v>432</v>
      </c>
      <c r="C113" s="885" t="s">
        <v>425</v>
      </c>
      <c r="D113" s="886">
        <v>230.514</v>
      </c>
      <c r="E113" s="887">
        <v>494.293</v>
      </c>
      <c r="F113" s="373"/>
    </row>
    <row r="114" spans="1:6" ht="12.75" customHeight="1">
      <c r="A114" s="868" t="s">
        <v>434</v>
      </c>
      <c r="B114" s="869" t="s">
        <v>435</v>
      </c>
      <c r="C114" s="885" t="s">
        <v>427</v>
      </c>
      <c r="D114" s="886">
        <v>2.125</v>
      </c>
      <c r="E114" s="887">
        <v>13.345</v>
      </c>
      <c r="F114" s="373"/>
    </row>
    <row r="115" spans="1:6" ht="12.75" customHeight="1">
      <c r="A115" s="868" t="s">
        <v>437</v>
      </c>
      <c r="B115" s="869" t="s">
        <v>438</v>
      </c>
      <c r="C115" s="885" t="s">
        <v>430</v>
      </c>
      <c r="D115" s="886">
        <v>11291.353</v>
      </c>
      <c r="E115" s="887">
        <v>12217.6155</v>
      </c>
      <c r="F115" s="373"/>
    </row>
    <row r="116" spans="1:6" ht="12.75" customHeight="1">
      <c r="A116" s="868" t="s">
        <v>440</v>
      </c>
      <c r="B116" s="869" t="s">
        <v>441</v>
      </c>
      <c r="C116" s="885" t="s">
        <v>433</v>
      </c>
      <c r="D116" s="886">
        <v>265.793</v>
      </c>
      <c r="E116" s="887">
        <v>424.6783</v>
      </c>
      <c r="F116" s="373"/>
    </row>
    <row r="117" spans="1:6" ht="12.75" customHeight="1">
      <c r="A117" s="868" t="s">
        <v>674</v>
      </c>
      <c r="B117" s="869" t="s">
        <v>309</v>
      </c>
      <c r="C117" s="885" t="s">
        <v>436</v>
      </c>
      <c r="D117" s="886">
        <v>6022.121</v>
      </c>
      <c r="E117" s="887">
        <v>6693.406</v>
      </c>
      <c r="F117" s="373"/>
    </row>
    <row r="118" spans="1:6" ht="12.75" customHeight="1">
      <c r="A118" s="868" t="s">
        <v>444</v>
      </c>
      <c r="B118" s="869" t="s">
        <v>312</v>
      </c>
      <c r="C118" s="885" t="s">
        <v>439</v>
      </c>
      <c r="D118" s="886">
        <v>0</v>
      </c>
      <c r="E118" s="887">
        <v>0</v>
      </c>
      <c r="F118" s="373"/>
    </row>
    <row r="119" spans="1:6" ht="12.75" customHeight="1">
      <c r="A119" s="868" t="s">
        <v>446</v>
      </c>
      <c r="B119" s="869" t="s">
        <v>315</v>
      </c>
      <c r="C119" s="885" t="s">
        <v>442</v>
      </c>
      <c r="D119" s="886">
        <v>2249.673</v>
      </c>
      <c r="E119" s="887">
        <v>2592.927</v>
      </c>
      <c r="F119" s="373"/>
    </row>
    <row r="120" spans="1:6" ht="12.75" customHeight="1">
      <c r="A120" s="868" t="s">
        <v>448</v>
      </c>
      <c r="B120" s="869" t="s">
        <v>318</v>
      </c>
      <c r="C120" s="885" t="s">
        <v>443</v>
      </c>
      <c r="D120" s="886">
        <v>0</v>
      </c>
      <c r="E120" s="887">
        <v>0</v>
      </c>
      <c r="F120" s="373"/>
    </row>
    <row r="121" spans="1:6" ht="12.75" customHeight="1">
      <c r="A121" s="868" t="s">
        <v>450</v>
      </c>
      <c r="B121" s="869" t="s">
        <v>321</v>
      </c>
      <c r="C121" s="885" t="s">
        <v>445</v>
      </c>
      <c r="D121" s="886">
        <v>0</v>
      </c>
      <c r="E121" s="887">
        <v>0</v>
      </c>
      <c r="F121" s="373"/>
    </row>
    <row r="122" spans="1:6" ht="12.75" customHeight="1">
      <c r="A122" s="868" t="s">
        <v>452</v>
      </c>
      <c r="B122" s="869" t="s">
        <v>324</v>
      </c>
      <c r="C122" s="885" t="s">
        <v>447</v>
      </c>
      <c r="D122" s="886">
        <v>707.71104</v>
      </c>
      <c r="E122" s="887">
        <v>28136.06707</v>
      </c>
      <c r="F122" s="373"/>
    </row>
    <row r="123" spans="1:6" ht="12.75">
      <c r="A123" s="868" t="s">
        <v>701</v>
      </c>
      <c r="B123" s="869" t="s">
        <v>326</v>
      </c>
      <c r="C123" s="885" t="s">
        <v>449</v>
      </c>
      <c r="D123" s="886">
        <v>124.89018</v>
      </c>
      <c r="E123" s="887">
        <v>0</v>
      </c>
      <c r="F123" s="373"/>
    </row>
    <row r="124" spans="1:6" ht="12.75">
      <c r="A124" s="896" t="s">
        <v>706</v>
      </c>
      <c r="B124" s="869" t="s">
        <v>455</v>
      </c>
      <c r="C124" s="885" t="s">
        <v>451</v>
      </c>
      <c r="D124" s="886">
        <v>0</v>
      </c>
      <c r="E124" s="887">
        <v>0</v>
      </c>
      <c r="F124" s="373"/>
    </row>
    <row r="125" spans="1:6" ht="12.75" customHeight="1">
      <c r="A125" s="868" t="s">
        <v>1095</v>
      </c>
      <c r="B125" s="869" t="s">
        <v>457</v>
      </c>
      <c r="C125" s="885" t="s">
        <v>453</v>
      </c>
      <c r="D125" s="886">
        <v>0</v>
      </c>
      <c r="E125" s="887">
        <v>0</v>
      </c>
      <c r="F125" s="373"/>
    </row>
    <row r="126" spans="1:6" ht="12.75" customHeight="1">
      <c r="A126" s="868" t="s">
        <v>459</v>
      </c>
      <c r="B126" s="869" t="s">
        <v>330</v>
      </c>
      <c r="C126" s="885" t="s">
        <v>454</v>
      </c>
      <c r="D126" s="886">
        <v>0</v>
      </c>
      <c r="E126" s="887">
        <v>0</v>
      </c>
      <c r="F126" s="373"/>
    </row>
    <row r="127" spans="1:6" ht="12.75" customHeight="1">
      <c r="A127" s="868" t="s">
        <v>461</v>
      </c>
      <c r="B127" s="869" t="s">
        <v>462</v>
      </c>
      <c r="C127" s="885" t="s">
        <v>456</v>
      </c>
      <c r="D127" s="886">
        <v>8526.81113</v>
      </c>
      <c r="E127" s="887">
        <v>7658.91731</v>
      </c>
      <c r="F127" s="373"/>
    </row>
    <row r="128" spans="1:6" ht="12.75" customHeight="1">
      <c r="A128" s="868" t="s">
        <v>1056</v>
      </c>
      <c r="B128" s="869" t="s">
        <v>464</v>
      </c>
      <c r="C128" s="885" t="s">
        <v>458</v>
      </c>
      <c r="D128" s="886">
        <v>0</v>
      </c>
      <c r="E128" s="887">
        <v>0</v>
      </c>
      <c r="F128" s="373"/>
    </row>
    <row r="129" spans="1:6" ht="12.75" customHeight="1">
      <c r="A129" s="868" t="s">
        <v>466</v>
      </c>
      <c r="B129" s="869" t="s">
        <v>467</v>
      </c>
      <c r="C129" s="885" t="s">
        <v>460</v>
      </c>
      <c r="D129" s="886">
        <v>0</v>
      </c>
      <c r="E129" s="887">
        <v>0</v>
      </c>
      <c r="F129" s="373"/>
    </row>
    <row r="130" spans="1:6" ht="12.75" customHeight="1">
      <c r="A130" s="868" t="s">
        <v>623</v>
      </c>
      <c r="B130" s="869" t="s">
        <v>469</v>
      </c>
      <c r="C130" s="885" t="s">
        <v>463</v>
      </c>
      <c r="D130" s="886">
        <v>0</v>
      </c>
      <c r="E130" s="887">
        <v>0</v>
      </c>
      <c r="F130" s="373"/>
    </row>
    <row r="131" spans="1:6" ht="12.75" customHeight="1">
      <c r="A131" s="868" t="s">
        <v>471</v>
      </c>
      <c r="B131" s="869" t="s">
        <v>472</v>
      </c>
      <c r="C131" s="885" t="s">
        <v>465</v>
      </c>
      <c r="D131" s="886">
        <v>0</v>
      </c>
      <c r="E131" s="887">
        <v>0</v>
      </c>
      <c r="F131" s="373"/>
    </row>
    <row r="132" spans="1:6" ht="12.75" customHeight="1">
      <c r="A132" s="868" t="s">
        <v>474</v>
      </c>
      <c r="B132" s="869" t="s">
        <v>419</v>
      </c>
      <c r="C132" s="885" t="s">
        <v>468</v>
      </c>
      <c r="D132" s="886">
        <v>-91.07822</v>
      </c>
      <c r="E132" s="887">
        <v>587.446</v>
      </c>
      <c r="F132" s="373"/>
    </row>
    <row r="133" spans="1:6" ht="12.75" customHeight="1">
      <c r="A133" s="868" t="s">
        <v>476</v>
      </c>
      <c r="B133" s="869" t="s">
        <v>477</v>
      </c>
      <c r="C133" s="885" t="s">
        <v>470</v>
      </c>
      <c r="D133" s="886">
        <v>0</v>
      </c>
      <c r="E133" s="887">
        <v>0</v>
      </c>
      <c r="F133" s="373"/>
    </row>
    <row r="134" spans="1:6" ht="12.75" customHeight="1">
      <c r="A134" s="888" t="s">
        <v>479</v>
      </c>
      <c r="B134" s="869" t="s">
        <v>1086</v>
      </c>
      <c r="C134" s="885" t="s">
        <v>473</v>
      </c>
      <c r="D134" s="366">
        <f>SUM(D135:D136)</f>
        <v>24245.83478</v>
      </c>
      <c r="E134" s="367">
        <f>SUM(E135:E136)</f>
        <v>21015.83349</v>
      </c>
      <c r="F134" s="373"/>
    </row>
    <row r="135" spans="1:6" ht="12.75" customHeight="1">
      <c r="A135" s="868" t="s">
        <v>481</v>
      </c>
      <c r="B135" s="869" t="s">
        <v>482</v>
      </c>
      <c r="C135" s="885" t="s">
        <v>475</v>
      </c>
      <c r="D135" s="886">
        <v>0</v>
      </c>
      <c r="E135" s="887">
        <v>0</v>
      </c>
      <c r="F135" s="373"/>
    </row>
    <row r="136" spans="1:6" ht="12.75" customHeight="1">
      <c r="A136" s="868" t="s">
        <v>483</v>
      </c>
      <c r="B136" s="869" t="s">
        <v>484</v>
      </c>
      <c r="C136" s="885" t="s">
        <v>478</v>
      </c>
      <c r="D136" s="886">
        <v>24245.83478</v>
      </c>
      <c r="E136" s="887">
        <v>21015.83349</v>
      </c>
      <c r="F136" s="373"/>
    </row>
    <row r="137" spans="1:6" ht="12.75" customHeight="1" thickBot="1">
      <c r="A137" s="889" t="s">
        <v>485</v>
      </c>
      <c r="B137" s="904" t="s">
        <v>1087</v>
      </c>
      <c r="C137" s="1062" t="s">
        <v>480</v>
      </c>
      <c r="D137" s="372">
        <f>D90+D99</f>
        <v>272689.39488</v>
      </c>
      <c r="E137" s="371">
        <f>E90+E99</f>
        <v>308632.96608</v>
      </c>
      <c r="F137" s="373"/>
    </row>
    <row r="138" spans="1:6" ht="12.75" customHeight="1">
      <c r="A138" s="882" t="s">
        <v>1147</v>
      </c>
      <c r="B138" s="901" t="s">
        <v>1145</v>
      </c>
      <c r="C138" s="902" t="s">
        <v>1134</v>
      </c>
      <c r="D138" s="366">
        <f>D139+D142</f>
        <v>-6559.030390000002</v>
      </c>
      <c r="E138" s="367">
        <f>E139+E142</f>
        <v>-8037.6880100000035</v>
      </c>
      <c r="F138" s="373"/>
    </row>
    <row r="139" spans="1:6" ht="12.75" customHeight="1">
      <c r="A139" s="900" t="s">
        <v>1128</v>
      </c>
      <c r="B139" s="901" t="s">
        <v>1146</v>
      </c>
      <c r="C139" s="902" t="s">
        <v>1135</v>
      </c>
      <c r="D139" s="366">
        <f>SUM(D140:D141)</f>
        <v>13661.70861</v>
      </c>
      <c r="E139" s="367">
        <f>SUM(E140:E141)</f>
        <v>14037.06258</v>
      </c>
      <c r="F139" s="373"/>
    </row>
    <row r="140" spans="1:6" ht="12.75" customHeight="1">
      <c r="A140" s="868" t="s">
        <v>1129</v>
      </c>
      <c r="B140" s="869" t="s">
        <v>1141</v>
      </c>
      <c r="C140" s="885" t="s">
        <v>1136</v>
      </c>
      <c r="D140" s="886">
        <v>13661.70861</v>
      </c>
      <c r="E140" s="887">
        <v>14037.06258</v>
      </c>
      <c r="F140" s="373"/>
    </row>
    <row r="141" spans="1:6" ht="12.75" customHeight="1">
      <c r="A141" s="868" t="s">
        <v>1130</v>
      </c>
      <c r="B141" s="869" t="s">
        <v>1142</v>
      </c>
      <c r="C141" s="885" t="s">
        <v>1137</v>
      </c>
      <c r="D141" s="886">
        <v>0</v>
      </c>
      <c r="E141" s="887">
        <v>0</v>
      </c>
      <c r="F141" s="373"/>
    </row>
    <row r="142" spans="1:6" ht="12.75" customHeight="1">
      <c r="A142" s="868" t="s">
        <v>1131</v>
      </c>
      <c r="B142" s="869" t="s">
        <v>1144</v>
      </c>
      <c r="C142" s="885" t="s">
        <v>1138</v>
      </c>
      <c r="D142" s="366">
        <f>SUM(D143:D144)</f>
        <v>-20220.739</v>
      </c>
      <c r="E142" s="367">
        <f>SUM(E143:E144)</f>
        <v>-22074.750590000003</v>
      </c>
      <c r="F142" s="373"/>
    </row>
    <row r="143" spans="1:6" ht="12.75" customHeight="1">
      <c r="A143" s="868" t="s">
        <v>1132</v>
      </c>
      <c r="B143" s="869" t="s">
        <v>1143</v>
      </c>
      <c r="C143" s="885" t="s">
        <v>1139</v>
      </c>
      <c r="D143" s="886">
        <v>0</v>
      </c>
      <c r="E143" s="887">
        <v>-1854.01159</v>
      </c>
      <c r="F143" s="373"/>
    </row>
    <row r="144" spans="1:6" ht="12.75" customHeight="1" thickBot="1">
      <c r="A144" s="889" t="s">
        <v>1133</v>
      </c>
      <c r="B144" s="890" t="s">
        <v>1092</v>
      </c>
      <c r="C144" s="1062" t="s">
        <v>1140</v>
      </c>
      <c r="D144" s="891">
        <v>-20220.739</v>
      </c>
      <c r="E144" s="892">
        <v>-20220.739</v>
      </c>
      <c r="F144" s="373"/>
    </row>
    <row r="145" spans="1:6" ht="12.75" customHeight="1">
      <c r="A145" s="905"/>
      <c r="B145" s="906"/>
      <c r="C145" s="906"/>
      <c r="D145" s="907"/>
      <c r="E145" s="907"/>
      <c r="F145" s="373"/>
    </row>
    <row r="146" spans="1:6" ht="12.75" customHeight="1">
      <c r="A146" s="905" t="s">
        <v>655</v>
      </c>
      <c r="B146" s="906"/>
      <c r="C146" s="906"/>
      <c r="D146" s="907"/>
      <c r="E146" s="907"/>
      <c r="F146" s="373"/>
    </row>
    <row r="147" spans="1:6" ht="12.75" customHeight="1">
      <c r="A147" s="908" t="s">
        <v>1088</v>
      </c>
      <c r="B147" s="909"/>
      <c r="C147" s="909"/>
      <c r="D147" s="907"/>
      <c r="E147" s="907"/>
      <c r="F147" s="373"/>
    </row>
    <row r="148" spans="1:6" ht="12.75">
      <c r="A148" s="373" t="s">
        <v>1089</v>
      </c>
      <c r="B148" s="910"/>
      <c r="C148" s="910"/>
      <c r="D148" s="907"/>
      <c r="E148" s="907"/>
      <c r="F148" s="373"/>
    </row>
    <row r="149" spans="1:6" ht="12.75" customHeight="1">
      <c r="A149" s="374" t="s">
        <v>673</v>
      </c>
      <c r="B149" s="910"/>
      <c r="C149" s="910"/>
      <c r="D149" s="907"/>
      <c r="E149" s="907"/>
      <c r="F149" s="373"/>
    </row>
    <row r="155" spans="1:5" s="960" customFormat="1" ht="12.75" customHeight="1">
      <c r="A155" s="991" t="s">
        <v>922</v>
      </c>
      <c r="B155" s="992"/>
      <c r="C155" s="992"/>
      <c r="D155" s="993">
        <f>(D137+D138)-D88</f>
        <v>0</v>
      </c>
      <c r="E155" s="993">
        <f>(E137+E138)-E88</f>
        <v>0</v>
      </c>
    </row>
  </sheetData>
  <sheetProtection sheet="1"/>
  <mergeCells count="6">
    <mergeCell ref="A1:E1"/>
    <mergeCell ref="A2:E2"/>
    <mergeCell ref="A3:E3"/>
    <mergeCell ref="A4:E4"/>
    <mergeCell ref="B6:C6"/>
    <mergeCell ref="B89:C89"/>
  </mergeCells>
  <printOptions/>
  <pageMargins left="0.5905511811023623" right="0" top="0.3937007874015748" bottom="0.1968503937007874" header="0" footer="0"/>
  <pageSetup horizontalDpi="600" verticalDpi="600" orientation="portrait" paperSize="9" scale="78" r:id="rId1"/>
  <rowBreaks count="1" manualBreakCount="1">
    <brk id="76" max="4" man="1"/>
  </rowBreaks>
</worksheet>
</file>

<file path=xl/worksheets/sheet10.xml><?xml version="1.0" encoding="utf-8"?>
<worksheet xmlns="http://schemas.openxmlformats.org/spreadsheetml/2006/main" xmlns:r="http://schemas.openxmlformats.org/officeDocument/2006/relationships">
  <sheetPr>
    <tabColor theme="9" tint="0.5999900102615356"/>
  </sheetPr>
  <dimension ref="A1:X73"/>
  <sheetViews>
    <sheetView zoomScale="89" zoomScaleNormal="89" zoomScalePageLayoutView="0" workbookViewId="0" topLeftCell="A23">
      <selection activeCell="P50" sqref="P50"/>
    </sheetView>
  </sheetViews>
  <sheetFormatPr defaultColWidth="9.140625" defaultRowHeight="15"/>
  <cols>
    <col min="1" max="1" width="6.7109375" style="0" customWidth="1"/>
    <col min="2" max="2" width="8.00390625" style="0" customWidth="1"/>
    <col min="5" max="5" width="40.421875" style="0" customWidth="1"/>
    <col min="6" max="6" width="7.8515625" style="0" customWidth="1"/>
    <col min="7" max="12" width="12.7109375" style="0" customWidth="1"/>
    <col min="13" max="13" width="9.140625" style="913" customWidth="1"/>
    <col min="14" max="14" width="11.00390625" style="0" customWidth="1"/>
    <col min="15" max="15" width="12.00390625" style="0" customWidth="1"/>
    <col min="16" max="16" width="10.421875" style="0" customWidth="1"/>
    <col min="17" max="17" width="0.5625" style="0" customWidth="1"/>
    <col min="18" max="18" width="11.7109375" style="0" customWidth="1"/>
    <col min="19" max="19" width="14.140625" style="0" customWidth="1"/>
    <col min="20" max="20" width="1.57421875" style="0" customWidth="1"/>
    <col min="22" max="22" width="10.7109375" style="0" bestFit="1" customWidth="1"/>
  </cols>
  <sheetData>
    <row r="1" spans="1:6" ht="21">
      <c r="A1" s="855" t="s">
        <v>868</v>
      </c>
      <c r="C1" s="171"/>
      <c r="D1" s="171"/>
      <c r="E1" s="171"/>
      <c r="F1" s="171"/>
    </row>
    <row r="2" spans="2:19" ht="16.5" thickBot="1">
      <c r="B2" s="171"/>
      <c r="C2" s="171"/>
      <c r="D2" s="171"/>
      <c r="J2" s="1181"/>
      <c r="K2" s="1181"/>
      <c r="S2" s="181" t="s">
        <v>528</v>
      </c>
    </row>
    <row r="3" spans="1:19" ht="24" customHeight="1">
      <c r="A3" s="1321" t="s">
        <v>500</v>
      </c>
      <c r="B3" s="1385" t="s">
        <v>946</v>
      </c>
      <c r="C3" s="1385"/>
      <c r="D3" s="1385"/>
      <c r="E3" s="1385"/>
      <c r="F3" s="1386" t="s">
        <v>116</v>
      </c>
      <c r="G3" s="1389" t="s">
        <v>730</v>
      </c>
      <c r="H3" s="1356"/>
      <c r="I3" s="1331" t="s">
        <v>731</v>
      </c>
      <c r="J3" s="1331"/>
      <c r="K3" s="1331" t="s">
        <v>732</v>
      </c>
      <c r="L3" s="1331"/>
      <c r="M3" s="1390" t="s">
        <v>933</v>
      </c>
      <c r="N3" s="1359" t="s">
        <v>902</v>
      </c>
      <c r="O3" s="1392" t="s">
        <v>934</v>
      </c>
      <c r="P3" s="1335" t="s">
        <v>935</v>
      </c>
      <c r="R3" s="1362" t="s">
        <v>936</v>
      </c>
      <c r="S3" s="1394" t="s">
        <v>733</v>
      </c>
    </row>
    <row r="4" spans="1:19" ht="15">
      <c r="A4" s="1322"/>
      <c r="B4" s="1326"/>
      <c r="C4" s="1326"/>
      <c r="D4" s="1326"/>
      <c r="E4" s="1326"/>
      <c r="F4" s="1387"/>
      <c r="G4" s="168" t="s">
        <v>805</v>
      </c>
      <c r="H4" s="160" t="s">
        <v>806</v>
      </c>
      <c r="I4" s="160" t="s">
        <v>657</v>
      </c>
      <c r="J4" s="160" t="s">
        <v>662</v>
      </c>
      <c r="K4" s="160" t="s">
        <v>657</v>
      </c>
      <c r="L4" s="160" t="s">
        <v>662</v>
      </c>
      <c r="M4" s="1391"/>
      <c r="N4" s="1360"/>
      <c r="O4" s="1393"/>
      <c r="P4" s="1336"/>
      <c r="R4" s="1363"/>
      <c r="S4" s="1395"/>
    </row>
    <row r="5" spans="1:19" ht="15.75" thickBot="1">
      <c r="A5" s="1322"/>
      <c r="B5" s="1326"/>
      <c r="C5" s="1326"/>
      <c r="D5" s="1326"/>
      <c r="E5" s="1326"/>
      <c r="F5" s="1388"/>
      <c r="G5" s="498" t="s">
        <v>580</v>
      </c>
      <c r="H5" s="499" t="s">
        <v>581</v>
      </c>
      <c r="I5" s="499" t="s">
        <v>582</v>
      </c>
      <c r="J5" s="499" t="s">
        <v>583</v>
      </c>
      <c r="K5" s="499" t="s">
        <v>659</v>
      </c>
      <c r="L5" s="499" t="s">
        <v>660</v>
      </c>
      <c r="M5" s="500" t="s">
        <v>790</v>
      </c>
      <c r="N5" s="501" t="s">
        <v>804</v>
      </c>
      <c r="O5" s="1182" t="s">
        <v>734</v>
      </c>
      <c r="P5" s="502" t="s">
        <v>587</v>
      </c>
      <c r="R5" s="671" t="s">
        <v>588</v>
      </c>
      <c r="S5" s="1183" t="s">
        <v>35</v>
      </c>
    </row>
    <row r="6" spans="1:19" ht="15">
      <c r="A6" s="1184">
        <v>1</v>
      </c>
      <c r="B6" s="1396" t="s">
        <v>661</v>
      </c>
      <c r="C6" s="1396"/>
      <c r="D6" s="1396"/>
      <c r="E6" s="1396"/>
      <c r="F6" s="807"/>
      <c r="G6" s="1185">
        <f aca="true" t="shared" si="0" ref="G6:L6">G7+G15+G25</f>
        <v>28136.0677</v>
      </c>
      <c r="H6" s="1185">
        <f t="shared" si="0"/>
        <v>0</v>
      </c>
      <c r="I6" s="1185">
        <f t="shared" si="0"/>
        <v>0</v>
      </c>
      <c r="J6" s="1185">
        <f t="shared" si="0"/>
        <v>0</v>
      </c>
      <c r="K6" s="1185">
        <f t="shared" si="0"/>
        <v>28136.0677</v>
      </c>
      <c r="L6" s="1185">
        <f t="shared" si="0"/>
        <v>0</v>
      </c>
      <c r="M6" s="1231"/>
      <c r="N6" s="1186">
        <f>N7+N15+N25</f>
        <v>0</v>
      </c>
      <c r="O6" s="1187">
        <f>O7+O15+O25</f>
        <v>28136.0677</v>
      </c>
      <c r="P6" s="1186">
        <f>P7+P15+P25</f>
        <v>0</v>
      </c>
      <c r="Q6" s="281"/>
      <c r="R6" s="1187">
        <f>R7+R15+R25</f>
        <v>0</v>
      </c>
      <c r="S6" s="1186">
        <f>S7+S15+S25</f>
        <v>0</v>
      </c>
    </row>
    <row r="7" spans="1:19" ht="15">
      <c r="A7" s="620">
        <v>2</v>
      </c>
      <c r="B7" s="1397" t="s">
        <v>29</v>
      </c>
      <c r="C7" s="1397"/>
      <c r="D7" s="1397"/>
      <c r="E7" s="1397"/>
      <c r="F7" s="808"/>
      <c r="G7" s="768">
        <f aca="true" t="shared" si="1" ref="G7:L7">G8+G11</f>
        <v>0</v>
      </c>
      <c r="H7" s="610">
        <f>H8+H11</f>
        <v>0</v>
      </c>
      <c r="I7" s="610">
        <f t="shared" si="1"/>
        <v>0</v>
      </c>
      <c r="J7" s="610">
        <f t="shared" si="1"/>
        <v>0</v>
      </c>
      <c r="K7" s="610">
        <f t="shared" si="1"/>
        <v>0</v>
      </c>
      <c r="L7" s="610">
        <f t="shared" si="1"/>
        <v>0</v>
      </c>
      <c r="M7" s="679"/>
      <c r="N7" s="611">
        <f>N8+N11</f>
        <v>0</v>
      </c>
      <c r="O7" s="613">
        <f>O8+O11</f>
        <v>0</v>
      </c>
      <c r="P7" s="611">
        <f>P8+P11</f>
        <v>0</v>
      </c>
      <c r="Q7" s="281"/>
      <c r="R7" s="613">
        <f>R8+R11</f>
        <v>0</v>
      </c>
      <c r="S7" s="611">
        <f>S8+S11</f>
        <v>0</v>
      </c>
    </row>
    <row r="8" spans="1:19" ht="15">
      <c r="A8" s="172">
        <v>3</v>
      </c>
      <c r="B8" s="455"/>
      <c r="C8" s="1398" t="s">
        <v>195</v>
      </c>
      <c r="D8" s="1399"/>
      <c r="E8" s="1400"/>
      <c r="F8" s="1188"/>
      <c r="G8" s="768">
        <f aca="true" t="shared" si="2" ref="G8:L8">G9+G10</f>
        <v>0</v>
      </c>
      <c r="H8" s="610">
        <f t="shared" si="2"/>
        <v>0</v>
      </c>
      <c r="I8" s="610">
        <f>I9+I10</f>
        <v>0</v>
      </c>
      <c r="J8" s="610">
        <f t="shared" si="2"/>
        <v>0</v>
      </c>
      <c r="K8" s="610">
        <f t="shared" si="2"/>
        <v>0</v>
      </c>
      <c r="L8" s="610">
        <f t="shared" si="2"/>
        <v>0</v>
      </c>
      <c r="M8" s="679"/>
      <c r="N8" s="611">
        <f>N9+N10</f>
        <v>0</v>
      </c>
      <c r="O8" s="613">
        <f>O9+O10</f>
        <v>0</v>
      </c>
      <c r="P8" s="611">
        <f>P9+P10</f>
        <v>0</v>
      </c>
      <c r="Q8" s="281"/>
      <c r="R8" s="613">
        <f>R9+R10</f>
        <v>0</v>
      </c>
      <c r="S8" s="611">
        <f>S9+S10</f>
        <v>0</v>
      </c>
    </row>
    <row r="9" spans="1:19" ht="15">
      <c r="A9" s="172">
        <v>4</v>
      </c>
      <c r="B9" s="456"/>
      <c r="C9" s="457"/>
      <c r="D9" s="458" t="s">
        <v>196</v>
      </c>
      <c r="E9" s="458"/>
      <c r="F9" s="1189"/>
      <c r="G9" s="769"/>
      <c r="H9" s="503"/>
      <c r="I9" s="503"/>
      <c r="J9" s="503"/>
      <c r="K9" s="428">
        <f>G9+I9</f>
        <v>0</v>
      </c>
      <c r="L9" s="428">
        <f>H9+J9</f>
        <v>0</v>
      </c>
      <c r="M9" s="503"/>
      <c r="N9" s="1083"/>
      <c r="O9" s="1190">
        <f>K9-L9</f>
        <v>0</v>
      </c>
      <c r="P9" s="1083"/>
      <c r="R9" s="506"/>
      <c r="S9" s="429">
        <f>L9+R9</f>
        <v>0</v>
      </c>
    </row>
    <row r="10" spans="1:19" ht="15">
      <c r="A10" s="172">
        <v>5</v>
      </c>
      <c r="B10" s="459"/>
      <c r="C10" s="460"/>
      <c r="D10" s="461" t="s">
        <v>197</v>
      </c>
      <c r="E10" s="461"/>
      <c r="F10" s="1189"/>
      <c r="G10" s="769"/>
      <c r="H10" s="503"/>
      <c r="I10" s="503"/>
      <c r="J10" s="503"/>
      <c r="K10" s="428">
        <f>G10+I10</f>
        <v>0</v>
      </c>
      <c r="L10" s="428">
        <f>H10+J10</f>
        <v>0</v>
      </c>
      <c r="M10" s="503"/>
      <c r="N10" s="1083"/>
      <c r="O10" s="1190">
        <f>K10-L10</f>
        <v>0</v>
      </c>
      <c r="P10" s="1083"/>
      <c r="R10" s="506"/>
      <c r="S10" s="429">
        <f>L10+R10</f>
        <v>0</v>
      </c>
    </row>
    <row r="11" spans="1:19" ht="15">
      <c r="A11" s="172">
        <v>6</v>
      </c>
      <c r="B11" s="456"/>
      <c r="C11" s="1401" t="s">
        <v>736</v>
      </c>
      <c r="D11" s="1402"/>
      <c r="E11" s="1403"/>
      <c r="F11" s="1188"/>
      <c r="G11" s="768">
        <f aca="true" t="shared" si="3" ref="G11:L11">G12+G13+G14</f>
        <v>0</v>
      </c>
      <c r="H11" s="610">
        <f t="shared" si="3"/>
        <v>0</v>
      </c>
      <c r="I11" s="610">
        <f t="shared" si="3"/>
        <v>0</v>
      </c>
      <c r="J11" s="610">
        <f>J12+J13+J14</f>
        <v>0</v>
      </c>
      <c r="K11" s="610">
        <f t="shared" si="3"/>
        <v>0</v>
      </c>
      <c r="L11" s="610">
        <f t="shared" si="3"/>
        <v>0</v>
      </c>
      <c r="M11" s="679"/>
      <c r="N11" s="611">
        <f>N12+N13+N14</f>
        <v>0</v>
      </c>
      <c r="O11" s="613">
        <f>O12+O13+O14</f>
        <v>0</v>
      </c>
      <c r="P11" s="611">
        <f>P12+P13+P14</f>
        <v>0</v>
      </c>
      <c r="R11" s="613">
        <f>R12+R13+R14</f>
        <v>0</v>
      </c>
      <c r="S11" s="611">
        <f>S12+S13+S14</f>
        <v>0</v>
      </c>
    </row>
    <row r="12" spans="1:19" ht="15">
      <c r="A12" s="172">
        <v>7</v>
      </c>
      <c r="B12" s="462"/>
      <c r="C12" s="462"/>
      <c r="D12" s="1404" t="s">
        <v>737</v>
      </c>
      <c r="E12" s="1404"/>
      <c r="F12" s="1191"/>
      <c r="G12" s="769"/>
      <c r="H12" s="503"/>
      <c r="I12" s="503"/>
      <c r="J12" s="503"/>
      <c r="K12" s="428">
        <f aca="true" t="shared" si="4" ref="K12:L14">G12+I12</f>
        <v>0</v>
      </c>
      <c r="L12" s="428">
        <f t="shared" si="4"/>
        <v>0</v>
      </c>
      <c r="M12" s="503"/>
      <c r="N12" s="1083"/>
      <c r="O12" s="1190">
        <f>K12-L12</f>
        <v>0</v>
      </c>
      <c r="P12" s="1083"/>
      <c r="R12" s="506"/>
      <c r="S12" s="429">
        <f>L12+R12</f>
        <v>0</v>
      </c>
    </row>
    <row r="13" spans="1:19" ht="15">
      <c r="A13" s="172">
        <v>8</v>
      </c>
      <c r="B13" s="462"/>
      <c r="C13" s="462"/>
      <c r="D13" s="1404" t="s">
        <v>738</v>
      </c>
      <c r="E13" s="1404"/>
      <c r="F13" s="1191"/>
      <c r="G13" s="769"/>
      <c r="H13" s="503"/>
      <c r="I13" s="503"/>
      <c r="J13" s="503"/>
      <c r="K13" s="428">
        <f t="shared" si="4"/>
        <v>0</v>
      </c>
      <c r="L13" s="428">
        <f t="shared" si="4"/>
        <v>0</v>
      </c>
      <c r="M13" s="503"/>
      <c r="N13" s="1083"/>
      <c r="O13" s="1190">
        <f>K13-L13</f>
        <v>0</v>
      </c>
      <c r="P13" s="1083"/>
      <c r="R13" s="506"/>
      <c r="S13" s="429">
        <f>L13+R13</f>
        <v>0</v>
      </c>
    </row>
    <row r="14" spans="1:19" ht="15" hidden="1">
      <c r="A14" s="172">
        <v>9</v>
      </c>
      <c r="B14" s="464"/>
      <c r="C14" s="464"/>
      <c r="D14" s="1405" t="s">
        <v>739</v>
      </c>
      <c r="E14" s="1405"/>
      <c r="F14" s="1191"/>
      <c r="G14" s="769">
        <v>0</v>
      </c>
      <c r="H14" s="503">
        <v>0</v>
      </c>
      <c r="I14" s="503">
        <v>0</v>
      </c>
      <c r="J14" s="503">
        <v>0</v>
      </c>
      <c r="K14" s="428">
        <f t="shared" si="4"/>
        <v>0</v>
      </c>
      <c r="L14" s="428">
        <f t="shared" si="4"/>
        <v>0</v>
      </c>
      <c r="M14" s="503"/>
      <c r="N14" s="1083">
        <v>0</v>
      </c>
      <c r="O14" s="1190">
        <f>K14-L14</f>
        <v>0</v>
      </c>
      <c r="P14" s="1083">
        <v>0</v>
      </c>
      <c r="R14" s="506">
        <v>0</v>
      </c>
      <c r="S14" s="429">
        <f>L14+R14</f>
        <v>0</v>
      </c>
    </row>
    <row r="15" spans="1:19" ht="15">
      <c r="A15" s="172">
        <v>9</v>
      </c>
      <c r="B15" s="1343" t="s">
        <v>30</v>
      </c>
      <c r="C15" s="1343"/>
      <c r="D15" s="1343"/>
      <c r="E15" s="1343"/>
      <c r="F15" s="808" t="s">
        <v>858</v>
      </c>
      <c r="G15" s="1192">
        <f aca="true" t="shared" si="5" ref="G15:L15">G16+G18+G20+G23</f>
        <v>0</v>
      </c>
      <c r="H15" s="1193">
        <f t="shared" si="5"/>
        <v>0</v>
      </c>
      <c r="I15" s="1193">
        <f t="shared" si="5"/>
        <v>0</v>
      </c>
      <c r="J15" s="1193">
        <f t="shared" si="5"/>
        <v>0</v>
      </c>
      <c r="K15" s="1193">
        <f t="shared" si="5"/>
        <v>0</v>
      </c>
      <c r="L15" s="1193">
        <f t="shared" si="5"/>
        <v>0</v>
      </c>
      <c r="M15" s="1194"/>
      <c r="N15" s="797">
        <f>N16+N18+N20+N23</f>
        <v>0</v>
      </c>
      <c r="O15" s="1195">
        <f>O16+O18+O20+O23</f>
        <v>0</v>
      </c>
      <c r="P15" s="797">
        <f>P16+P18+P20+P23</f>
        <v>0</v>
      </c>
      <c r="R15" s="1195">
        <f>R16+R18+R20+R23</f>
        <v>0</v>
      </c>
      <c r="S15" s="797">
        <f>S16+S18+S20+S23</f>
        <v>0</v>
      </c>
    </row>
    <row r="16" spans="1:19" ht="15">
      <c r="A16" s="172">
        <v>10</v>
      </c>
      <c r="B16" s="462"/>
      <c r="C16" s="1406" t="s">
        <v>740</v>
      </c>
      <c r="D16" s="1406"/>
      <c r="E16" s="1406"/>
      <c r="F16" s="1196" t="s">
        <v>858</v>
      </c>
      <c r="G16" s="768">
        <f aca="true" t="shared" si="6" ref="G16:L16">G17</f>
        <v>0</v>
      </c>
      <c r="H16" s="610">
        <f t="shared" si="6"/>
        <v>0</v>
      </c>
      <c r="I16" s="610">
        <f t="shared" si="6"/>
        <v>0</v>
      </c>
      <c r="J16" s="610">
        <f t="shared" si="6"/>
        <v>0</v>
      </c>
      <c r="K16" s="610">
        <f t="shared" si="6"/>
        <v>0</v>
      </c>
      <c r="L16" s="610">
        <f t="shared" si="6"/>
        <v>0</v>
      </c>
      <c r="M16" s="679"/>
      <c r="N16" s="611">
        <f>N17</f>
        <v>0</v>
      </c>
      <c r="O16" s="613">
        <f>O17</f>
        <v>0</v>
      </c>
      <c r="P16" s="611">
        <f>P17</f>
        <v>0</v>
      </c>
      <c r="R16" s="613">
        <f>R17</f>
        <v>0</v>
      </c>
      <c r="S16" s="611">
        <f>S17</f>
        <v>0</v>
      </c>
    </row>
    <row r="17" spans="1:19" ht="15">
      <c r="A17" s="172">
        <v>11</v>
      </c>
      <c r="B17" s="462"/>
      <c r="C17" s="463"/>
      <c r="D17" s="463" t="s">
        <v>741</v>
      </c>
      <c r="E17" s="463"/>
      <c r="F17" s="1197" t="s">
        <v>858</v>
      </c>
      <c r="G17" s="769"/>
      <c r="H17" s="503"/>
      <c r="I17" s="503"/>
      <c r="J17" s="503"/>
      <c r="K17" s="428">
        <f>G17+I17</f>
        <v>0</v>
      </c>
      <c r="L17" s="428">
        <f>H17+J17</f>
        <v>0</v>
      </c>
      <c r="M17" s="503"/>
      <c r="N17" s="1083"/>
      <c r="O17" s="1190">
        <f>K17-L17</f>
        <v>0</v>
      </c>
      <c r="P17" s="1083"/>
      <c r="R17" s="506"/>
      <c r="S17" s="429">
        <f>L17+R17</f>
        <v>0</v>
      </c>
    </row>
    <row r="18" spans="1:19" ht="15">
      <c r="A18" s="172">
        <v>12</v>
      </c>
      <c r="B18" s="462"/>
      <c r="C18" s="1406" t="s">
        <v>742</v>
      </c>
      <c r="D18" s="1406"/>
      <c r="E18" s="1406"/>
      <c r="F18" s="1196" t="s">
        <v>858</v>
      </c>
      <c r="G18" s="768">
        <f aca="true" t="shared" si="7" ref="G18:L18">G19</f>
        <v>0</v>
      </c>
      <c r="H18" s="610">
        <f>H19</f>
        <v>0</v>
      </c>
      <c r="I18" s="610">
        <f t="shared" si="7"/>
        <v>0</v>
      </c>
      <c r="J18" s="610">
        <f t="shared" si="7"/>
        <v>0</v>
      </c>
      <c r="K18" s="610">
        <f t="shared" si="7"/>
        <v>0</v>
      </c>
      <c r="L18" s="610">
        <f t="shared" si="7"/>
        <v>0</v>
      </c>
      <c r="M18" s="679"/>
      <c r="N18" s="611">
        <f>N19</f>
        <v>0</v>
      </c>
      <c r="O18" s="613">
        <f>O19</f>
        <v>0</v>
      </c>
      <c r="P18" s="611">
        <f>P19</f>
        <v>0</v>
      </c>
      <c r="R18" s="613">
        <f>R19</f>
        <v>0</v>
      </c>
      <c r="S18" s="611">
        <f>S19</f>
        <v>0</v>
      </c>
    </row>
    <row r="19" spans="1:19" ht="15">
      <c r="A19" s="172">
        <v>13</v>
      </c>
      <c r="B19" s="465"/>
      <c r="C19" s="459"/>
      <c r="D19" s="466" t="s">
        <v>743</v>
      </c>
      <c r="E19" s="463"/>
      <c r="F19" s="1197" t="s">
        <v>858</v>
      </c>
      <c r="G19" s="769"/>
      <c r="H19" s="503"/>
      <c r="I19" s="503"/>
      <c r="J19" s="503"/>
      <c r="K19" s="428">
        <f>G19+I19</f>
        <v>0</v>
      </c>
      <c r="L19" s="428">
        <f>H19+J19</f>
        <v>0</v>
      </c>
      <c r="M19" s="503"/>
      <c r="N19" s="1083"/>
      <c r="O19" s="1190">
        <f>K19-L19</f>
        <v>0</v>
      </c>
      <c r="P19" s="1083"/>
      <c r="R19" s="506"/>
      <c r="S19" s="429">
        <f>L19+R19</f>
        <v>0</v>
      </c>
    </row>
    <row r="20" spans="1:19" ht="15">
      <c r="A20" s="172">
        <v>14</v>
      </c>
      <c r="B20" s="465"/>
      <c r="C20" s="1111" t="s">
        <v>744</v>
      </c>
      <c r="D20" s="680"/>
      <c r="E20" s="1111"/>
      <c r="F20" s="1196" t="s">
        <v>858</v>
      </c>
      <c r="G20" s="768">
        <f aca="true" t="shared" si="8" ref="G20:L20">G21+G22</f>
        <v>0</v>
      </c>
      <c r="H20" s="610">
        <f t="shared" si="8"/>
        <v>0</v>
      </c>
      <c r="I20" s="610">
        <f>I21+I22</f>
        <v>0</v>
      </c>
      <c r="J20" s="610">
        <f t="shared" si="8"/>
        <v>0</v>
      </c>
      <c r="K20" s="610">
        <f t="shared" si="8"/>
        <v>0</v>
      </c>
      <c r="L20" s="610">
        <f t="shared" si="8"/>
        <v>0</v>
      </c>
      <c r="M20" s="679"/>
      <c r="N20" s="611">
        <f>N21+N22</f>
        <v>0</v>
      </c>
      <c r="O20" s="613">
        <f>O21+O22</f>
        <v>0</v>
      </c>
      <c r="P20" s="611">
        <f>P21+P22</f>
        <v>0</v>
      </c>
      <c r="R20" s="613">
        <f>R21+R22</f>
        <v>0</v>
      </c>
      <c r="S20" s="611">
        <f>S21+S22</f>
        <v>0</v>
      </c>
    </row>
    <row r="21" spans="1:19" ht="15">
      <c r="A21" s="172">
        <v>15</v>
      </c>
      <c r="B21" s="465"/>
      <c r="C21" s="459"/>
      <c r="D21" s="466" t="s">
        <v>198</v>
      </c>
      <c r="E21" s="463"/>
      <c r="F21" s="1197" t="s">
        <v>858</v>
      </c>
      <c r="G21" s="769"/>
      <c r="H21" s="503"/>
      <c r="I21" s="503"/>
      <c r="J21" s="503"/>
      <c r="K21" s="428">
        <f>G21+I21</f>
        <v>0</v>
      </c>
      <c r="L21" s="428">
        <f>H21+J21</f>
        <v>0</v>
      </c>
      <c r="M21" s="503"/>
      <c r="N21" s="1083"/>
      <c r="O21" s="1190">
        <f>K21-L21</f>
        <v>0</v>
      </c>
      <c r="P21" s="1083"/>
      <c r="R21" s="506"/>
      <c r="S21" s="429">
        <f>L21+R21</f>
        <v>0</v>
      </c>
    </row>
    <row r="22" spans="1:19" ht="15" hidden="1">
      <c r="A22" s="172"/>
      <c r="B22" s="465"/>
      <c r="C22" s="462"/>
      <c r="D22" s="466" t="s">
        <v>857</v>
      </c>
      <c r="E22" s="463"/>
      <c r="F22" s="1197" t="s">
        <v>858</v>
      </c>
      <c r="G22" s="769"/>
      <c r="H22" s="503">
        <v>0</v>
      </c>
      <c r="I22" s="503">
        <v>0</v>
      </c>
      <c r="J22" s="503">
        <v>0</v>
      </c>
      <c r="K22" s="428">
        <f>G22+I22</f>
        <v>0</v>
      </c>
      <c r="L22" s="428">
        <f>H22+J22</f>
        <v>0</v>
      </c>
      <c r="M22" s="503"/>
      <c r="N22" s="1083"/>
      <c r="O22" s="1190">
        <f>K22-L22</f>
        <v>0</v>
      </c>
      <c r="P22" s="1083"/>
      <c r="R22" s="506"/>
      <c r="S22" s="429">
        <f>L22+R22</f>
        <v>0</v>
      </c>
    </row>
    <row r="23" spans="1:19" ht="15">
      <c r="A23" s="172">
        <f>A21+1</f>
        <v>16</v>
      </c>
      <c r="B23" s="465"/>
      <c r="C23" s="1111" t="s">
        <v>745</v>
      </c>
      <c r="D23" s="680"/>
      <c r="E23" s="1111"/>
      <c r="F23" s="1196" t="s">
        <v>858</v>
      </c>
      <c r="G23" s="768">
        <f aca="true" t="shared" si="9" ref="G23:L23">G24</f>
        <v>0</v>
      </c>
      <c r="H23" s="610">
        <f t="shared" si="9"/>
        <v>0</v>
      </c>
      <c r="I23" s="610">
        <f t="shared" si="9"/>
        <v>0</v>
      </c>
      <c r="J23" s="610">
        <f>J24</f>
        <v>0</v>
      </c>
      <c r="K23" s="610">
        <f t="shared" si="9"/>
        <v>0</v>
      </c>
      <c r="L23" s="610">
        <f t="shared" si="9"/>
        <v>0</v>
      </c>
      <c r="M23" s="679"/>
      <c r="N23" s="611">
        <f>N24</f>
        <v>0</v>
      </c>
      <c r="O23" s="613">
        <f>O24</f>
        <v>0</v>
      </c>
      <c r="P23" s="611">
        <f>P24</f>
        <v>0</v>
      </c>
      <c r="R23" s="613">
        <f>R24</f>
        <v>0</v>
      </c>
      <c r="S23" s="611">
        <f>S24</f>
        <v>0</v>
      </c>
    </row>
    <row r="24" spans="1:19" ht="15">
      <c r="A24" s="172">
        <f aca="true" t="shared" si="10" ref="A24:A52">A23+1</f>
        <v>17</v>
      </c>
      <c r="B24" s="459"/>
      <c r="C24" s="1087"/>
      <c r="D24" s="1088" t="s">
        <v>748</v>
      </c>
      <c r="E24" s="1110"/>
      <c r="F24" s="1198" t="s">
        <v>858</v>
      </c>
      <c r="G24" s="919"/>
      <c r="H24" s="517"/>
      <c r="I24" s="517"/>
      <c r="J24" s="517"/>
      <c r="K24" s="672">
        <f>G24+I24</f>
        <v>0</v>
      </c>
      <c r="L24" s="672">
        <f>H24+J24</f>
        <v>0</v>
      </c>
      <c r="M24" s="517"/>
      <c r="N24" s="1089"/>
      <c r="O24" s="1199">
        <f>K24-L24</f>
        <v>0</v>
      </c>
      <c r="P24" s="1089"/>
      <c r="R24" s="805"/>
      <c r="S24" s="673">
        <f>L24+R24</f>
        <v>0</v>
      </c>
    </row>
    <row r="25" spans="1:19" ht="15">
      <c r="A25" s="172">
        <f t="shared" si="10"/>
        <v>18</v>
      </c>
      <c r="B25" s="1343" t="s">
        <v>1100</v>
      </c>
      <c r="C25" s="1343"/>
      <c r="D25" s="1343"/>
      <c r="E25" s="1343"/>
      <c r="F25" s="808"/>
      <c r="G25" s="610">
        <f aca="true" t="shared" si="11" ref="G25:L25">G26+G29+G32</f>
        <v>28136.0677</v>
      </c>
      <c r="H25" s="610">
        <f t="shared" si="11"/>
        <v>0</v>
      </c>
      <c r="I25" s="610">
        <f t="shared" si="11"/>
        <v>0</v>
      </c>
      <c r="J25" s="610">
        <f t="shared" si="11"/>
        <v>0</v>
      </c>
      <c r="K25" s="610">
        <f t="shared" si="11"/>
        <v>28136.0677</v>
      </c>
      <c r="L25" s="610">
        <f t="shared" si="11"/>
        <v>0</v>
      </c>
      <c r="M25" s="679"/>
      <c r="N25" s="1200">
        <f>N26+N29+N32</f>
        <v>0</v>
      </c>
      <c r="O25" s="1099">
        <f>O26+O29+O32</f>
        <v>28136.0677</v>
      </c>
      <c r="P25" s="1200">
        <f>P26+P29+P32</f>
        <v>0</v>
      </c>
      <c r="Q25" s="1097"/>
      <c r="R25" s="1099">
        <f>R26+R29+R32</f>
        <v>0</v>
      </c>
      <c r="S25" s="1200">
        <f>S26+S29+S32</f>
        <v>0</v>
      </c>
    </row>
    <row r="26" spans="1:19" ht="15">
      <c r="A26" s="172">
        <f t="shared" si="10"/>
        <v>19</v>
      </c>
      <c r="B26" s="1086"/>
      <c r="C26" s="1090" t="s">
        <v>1101</v>
      </c>
      <c r="D26" s="1091"/>
      <c r="E26" s="1092"/>
      <c r="F26" s="1201"/>
      <c r="G26" s="1093">
        <f aca="true" t="shared" si="12" ref="G26:L26">G27+G28</f>
        <v>0</v>
      </c>
      <c r="H26" s="1093">
        <f>H27+H28</f>
        <v>0</v>
      </c>
      <c r="I26" s="1093">
        <f t="shared" si="12"/>
        <v>0</v>
      </c>
      <c r="J26" s="1093">
        <f t="shared" si="12"/>
        <v>0</v>
      </c>
      <c r="K26" s="1093">
        <f t="shared" si="12"/>
        <v>0</v>
      </c>
      <c r="L26" s="1093">
        <f t="shared" si="12"/>
        <v>0</v>
      </c>
      <c r="M26" s="1094"/>
      <c r="N26" s="1095">
        <f>N27+N28</f>
        <v>0</v>
      </c>
      <c r="O26" s="1202">
        <f>O27+O28</f>
        <v>0</v>
      </c>
      <c r="P26" s="1095">
        <f>P27+P28</f>
        <v>0</v>
      </c>
      <c r="R26" s="1202">
        <f>R27+R28</f>
        <v>0</v>
      </c>
      <c r="S26" s="1095">
        <f>S27+S28</f>
        <v>0</v>
      </c>
    </row>
    <row r="27" spans="1:19" ht="15">
      <c r="A27" s="172">
        <f t="shared" si="10"/>
        <v>20</v>
      </c>
      <c r="B27" s="456"/>
      <c r="C27" s="463"/>
      <c r="D27" s="463"/>
      <c r="E27" s="918"/>
      <c r="F27" s="1197"/>
      <c r="G27" s="919"/>
      <c r="H27" s="517"/>
      <c r="I27" s="517"/>
      <c r="J27" s="517"/>
      <c r="K27" s="672">
        <f>G27+I27</f>
        <v>0</v>
      </c>
      <c r="L27" s="672">
        <f>H27+J27</f>
        <v>0</v>
      </c>
      <c r="M27" s="517"/>
      <c r="N27" s="1089"/>
      <c r="O27" s="1199">
        <f>K27-L27</f>
        <v>0</v>
      </c>
      <c r="P27" s="1089"/>
      <c r="R27" s="805"/>
      <c r="S27" s="673">
        <f>L27+R27</f>
        <v>0</v>
      </c>
    </row>
    <row r="28" spans="1:19" ht="15">
      <c r="A28" s="172">
        <f t="shared" si="10"/>
        <v>21</v>
      </c>
      <c r="B28" s="456"/>
      <c r="C28" s="463"/>
      <c r="D28" s="466"/>
      <c r="E28" s="918"/>
      <c r="F28" s="1197"/>
      <c r="G28" s="769"/>
      <c r="H28" s="503"/>
      <c r="I28" s="503"/>
      <c r="J28" s="503"/>
      <c r="K28" s="672">
        <f>G28+I28</f>
        <v>0</v>
      </c>
      <c r="L28" s="672">
        <f>H28+J28</f>
        <v>0</v>
      </c>
      <c r="M28" s="503"/>
      <c r="N28" s="1083"/>
      <c r="O28" s="1199">
        <f>K28-L28</f>
        <v>0</v>
      </c>
      <c r="P28" s="1083"/>
      <c r="Q28" s="1098"/>
      <c r="R28" s="506"/>
      <c r="S28" s="673">
        <f>L28+R28</f>
        <v>0</v>
      </c>
    </row>
    <row r="29" spans="1:19" ht="15">
      <c r="A29" s="172">
        <f t="shared" si="10"/>
        <v>22</v>
      </c>
      <c r="B29" s="456"/>
      <c r="C29" s="915" t="s">
        <v>1102</v>
      </c>
      <c r="D29" s="916"/>
      <c r="E29" s="917"/>
      <c r="F29" s="1196"/>
      <c r="G29" s="768">
        <f aca="true" t="shared" si="13" ref="G29:L29">G30+G31</f>
        <v>0</v>
      </c>
      <c r="H29" s="768">
        <f t="shared" si="13"/>
        <v>0</v>
      </c>
      <c r="I29" s="768">
        <f>I30+I31</f>
        <v>0</v>
      </c>
      <c r="J29" s="768">
        <f t="shared" si="13"/>
        <v>0</v>
      </c>
      <c r="K29" s="768">
        <f t="shared" si="13"/>
        <v>0</v>
      </c>
      <c r="L29" s="768">
        <f t="shared" si="13"/>
        <v>0</v>
      </c>
      <c r="M29" s="679"/>
      <c r="N29" s="1096">
        <f>N30+N31</f>
        <v>0</v>
      </c>
      <c r="O29" s="1099">
        <f>O30+O31</f>
        <v>0</v>
      </c>
      <c r="P29" s="1096">
        <f>P30+P31</f>
        <v>0</v>
      </c>
      <c r="Q29" s="1097"/>
      <c r="R29" s="1099">
        <f>R30+R31</f>
        <v>0</v>
      </c>
      <c r="S29" s="1096">
        <f>S30+S31</f>
        <v>0</v>
      </c>
    </row>
    <row r="30" spans="1:19" ht="15">
      <c r="A30" s="172">
        <f t="shared" si="10"/>
        <v>23</v>
      </c>
      <c r="B30" s="456"/>
      <c r="C30" s="920"/>
      <c r="D30" s="921"/>
      <c r="E30" s="922"/>
      <c r="F30" s="1197"/>
      <c r="G30" s="769"/>
      <c r="H30" s="503"/>
      <c r="I30" s="503"/>
      <c r="J30" s="503"/>
      <c r="K30" s="672">
        <f>G30+I30</f>
        <v>0</v>
      </c>
      <c r="L30" s="672">
        <f>H30+J30</f>
        <v>0</v>
      </c>
      <c r="M30" s="503"/>
      <c r="N30" s="1083"/>
      <c r="O30" s="1199">
        <f>K30-L30</f>
        <v>0</v>
      </c>
      <c r="P30" s="1083"/>
      <c r="Q30" s="1098"/>
      <c r="R30" s="506"/>
      <c r="S30" s="673">
        <f>L30+R30</f>
        <v>0</v>
      </c>
    </row>
    <row r="31" spans="1:19" ht="15">
      <c r="A31" s="172">
        <f t="shared" si="10"/>
        <v>24</v>
      </c>
      <c r="B31" s="456"/>
      <c r="C31" s="920"/>
      <c r="D31" s="921"/>
      <c r="E31" s="922"/>
      <c r="F31" s="1197"/>
      <c r="G31" s="769"/>
      <c r="H31" s="503"/>
      <c r="I31" s="503"/>
      <c r="J31" s="503"/>
      <c r="K31" s="672">
        <f>G31+I31</f>
        <v>0</v>
      </c>
      <c r="L31" s="672">
        <f>H31+J31</f>
        <v>0</v>
      </c>
      <c r="M31" s="503"/>
      <c r="N31" s="1083"/>
      <c r="O31" s="1199">
        <f>K31-L31</f>
        <v>0</v>
      </c>
      <c r="P31" s="1083"/>
      <c r="Q31" s="1098"/>
      <c r="R31" s="506"/>
      <c r="S31" s="673">
        <f>L31+R31</f>
        <v>0</v>
      </c>
    </row>
    <row r="32" spans="1:19" ht="15">
      <c r="A32" s="172">
        <f t="shared" si="10"/>
        <v>25</v>
      </c>
      <c r="B32" s="456"/>
      <c r="C32" s="915" t="s">
        <v>1103</v>
      </c>
      <c r="D32" s="916"/>
      <c r="E32" s="917"/>
      <c r="F32" s="1196"/>
      <c r="G32" s="768">
        <f aca="true" t="shared" si="14" ref="G32:L32">G33+G34</f>
        <v>28136.0677</v>
      </c>
      <c r="H32" s="768">
        <f t="shared" si="14"/>
        <v>0</v>
      </c>
      <c r="I32" s="768">
        <f t="shared" si="14"/>
        <v>0</v>
      </c>
      <c r="J32" s="768">
        <f>J33+J34</f>
        <v>0</v>
      </c>
      <c r="K32" s="768">
        <f t="shared" si="14"/>
        <v>28136.0677</v>
      </c>
      <c r="L32" s="768">
        <f t="shared" si="14"/>
        <v>0</v>
      </c>
      <c r="M32" s="679"/>
      <c r="N32" s="1096">
        <f>N33+N34</f>
        <v>0</v>
      </c>
      <c r="O32" s="1099">
        <f>O33+O34</f>
        <v>28136.0677</v>
      </c>
      <c r="P32" s="1096">
        <f>P33+P34</f>
        <v>0</v>
      </c>
      <c r="Q32" s="1097"/>
      <c r="R32" s="1099">
        <f>R33+R34</f>
        <v>0</v>
      </c>
      <c r="S32" s="1096">
        <f>S33+S34</f>
        <v>0</v>
      </c>
    </row>
    <row r="33" spans="1:19" ht="15">
      <c r="A33" s="172">
        <f t="shared" si="10"/>
        <v>26</v>
      </c>
      <c r="B33" s="456"/>
      <c r="C33" s="920"/>
      <c r="D33" s="1239" t="s">
        <v>1153</v>
      </c>
      <c r="E33" s="922"/>
      <c r="F33" s="1197"/>
      <c r="G33" s="769">
        <v>28136.0677</v>
      </c>
      <c r="H33" s="503"/>
      <c r="I33" s="503"/>
      <c r="J33" s="503"/>
      <c r="K33" s="672">
        <f>G33+I33</f>
        <v>28136.0677</v>
      </c>
      <c r="L33" s="672">
        <f>H33+J33</f>
        <v>0</v>
      </c>
      <c r="M33" s="503">
        <v>85</v>
      </c>
      <c r="N33" s="1083"/>
      <c r="O33" s="1199">
        <f>K33-L33</f>
        <v>28136.0677</v>
      </c>
      <c r="P33" s="1083"/>
      <c r="Q33" s="1098"/>
      <c r="R33" s="506"/>
      <c r="S33" s="673">
        <f>L33+R33</f>
        <v>0</v>
      </c>
    </row>
    <row r="34" spans="1:19" ht="15">
      <c r="A34" s="172">
        <f t="shared" si="10"/>
        <v>27</v>
      </c>
      <c r="B34" s="456"/>
      <c r="C34" s="463"/>
      <c r="D34" s="466"/>
      <c r="E34" s="918"/>
      <c r="F34" s="1197"/>
      <c r="G34" s="769"/>
      <c r="H34" s="503"/>
      <c r="I34" s="503"/>
      <c r="J34" s="503"/>
      <c r="K34" s="672">
        <f>G34+I34</f>
        <v>0</v>
      </c>
      <c r="L34" s="672">
        <f>H34+J34</f>
        <v>0</v>
      </c>
      <c r="M34" s="503"/>
      <c r="N34" s="1083"/>
      <c r="O34" s="1199">
        <f>K34-L34</f>
        <v>0</v>
      </c>
      <c r="P34" s="1083"/>
      <c r="Q34" s="1098"/>
      <c r="R34" s="506"/>
      <c r="S34" s="673">
        <f>L34+R34</f>
        <v>0</v>
      </c>
    </row>
    <row r="35" spans="1:19" ht="15">
      <c r="A35" s="1203">
        <f t="shared" si="10"/>
        <v>28</v>
      </c>
      <c r="B35" s="1407" t="s">
        <v>199</v>
      </c>
      <c r="C35" s="1408"/>
      <c r="D35" s="1408"/>
      <c r="E35" s="1408"/>
      <c r="F35" s="1204"/>
      <c r="G35" s="1205">
        <f aca="true" t="shared" si="15" ref="G35:L35">G36+G37+G38++G39+G40+G41</f>
        <v>0</v>
      </c>
      <c r="H35" s="1205">
        <f>H36+H37+H38++H39+H40+H41</f>
        <v>0</v>
      </c>
      <c r="I35" s="1205">
        <f t="shared" si="15"/>
        <v>0</v>
      </c>
      <c r="J35" s="1205">
        <f t="shared" si="15"/>
        <v>0</v>
      </c>
      <c r="K35" s="794">
        <f t="shared" si="15"/>
        <v>0</v>
      </c>
      <c r="L35" s="794">
        <f t="shared" si="15"/>
        <v>0</v>
      </c>
      <c r="M35" s="1206"/>
      <c r="N35" s="1207">
        <f>N36+N37+N38++N39+N40+N41</f>
        <v>0</v>
      </c>
      <c r="O35" s="1099">
        <f>O36+O37+O38++O39+O40+O41</f>
        <v>0</v>
      </c>
      <c r="P35" s="1207">
        <f>P36+P37+P38++P39+P40+P41</f>
        <v>0</v>
      </c>
      <c r="R35" s="1208">
        <f>R36+R37+R38++R39+R40+R41</f>
        <v>0</v>
      </c>
      <c r="S35" s="1207">
        <f>S36+S37+S38++S39+S40+S41</f>
        <v>0</v>
      </c>
    </row>
    <row r="36" spans="1:19" ht="15">
      <c r="A36" s="172">
        <f t="shared" si="10"/>
        <v>29</v>
      </c>
      <c r="B36" s="437"/>
      <c r="C36" s="437"/>
      <c r="D36" s="437"/>
      <c r="E36" s="437"/>
      <c r="F36" s="1209"/>
      <c r="G36" s="769"/>
      <c r="H36" s="503"/>
      <c r="I36" s="503"/>
      <c r="J36" s="503"/>
      <c r="K36" s="428">
        <f aca="true" t="shared" si="16" ref="K36:L41">G36+I36</f>
        <v>0</v>
      </c>
      <c r="L36" s="428">
        <f t="shared" si="16"/>
        <v>0</v>
      </c>
      <c r="M36" s="503"/>
      <c r="N36" s="1083"/>
      <c r="O36" s="1190">
        <f aca="true" t="shared" si="17" ref="O36:O41">K36-L36</f>
        <v>0</v>
      </c>
      <c r="P36" s="1083"/>
      <c r="R36" s="506"/>
      <c r="S36" s="429">
        <f aca="true" t="shared" si="18" ref="S36:S41">L36+R36</f>
        <v>0</v>
      </c>
    </row>
    <row r="37" spans="1:19" ht="15">
      <c r="A37" s="172">
        <f t="shared" si="10"/>
        <v>30</v>
      </c>
      <c r="B37" s="437"/>
      <c r="C37" s="437"/>
      <c r="D37" s="763"/>
      <c r="E37" s="1210"/>
      <c r="F37" s="1211"/>
      <c r="G37" s="923"/>
      <c r="H37" s="394"/>
      <c r="I37" s="394"/>
      <c r="J37" s="394"/>
      <c r="K37" s="428">
        <f t="shared" si="16"/>
        <v>0</v>
      </c>
      <c r="L37" s="428">
        <f t="shared" si="16"/>
        <v>0</v>
      </c>
      <c r="M37" s="503"/>
      <c r="N37" s="1100"/>
      <c r="O37" s="1190">
        <f t="shared" si="17"/>
        <v>0</v>
      </c>
      <c r="P37" s="1100"/>
      <c r="R37" s="1102"/>
      <c r="S37" s="429">
        <f t="shared" si="18"/>
        <v>0</v>
      </c>
    </row>
    <row r="38" spans="1:19" ht="15">
      <c r="A38" s="172">
        <f t="shared" si="10"/>
        <v>31</v>
      </c>
      <c r="B38" s="437"/>
      <c r="C38" s="437"/>
      <c r="D38" s="762"/>
      <c r="E38" s="1210"/>
      <c r="F38" s="1211"/>
      <c r="G38" s="923"/>
      <c r="H38" s="394"/>
      <c r="I38" s="394"/>
      <c r="J38" s="394"/>
      <c r="K38" s="428">
        <f t="shared" si="16"/>
        <v>0</v>
      </c>
      <c r="L38" s="428">
        <f t="shared" si="16"/>
        <v>0</v>
      </c>
      <c r="M38" s="503"/>
      <c r="N38" s="1083"/>
      <c r="O38" s="1190">
        <f t="shared" si="17"/>
        <v>0</v>
      </c>
      <c r="P38" s="1100"/>
      <c r="R38" s="1102"/>
      <c r="S38" s="429">
        <f t="shared" si="18"/>
        <v>0</v>
      </c>
    </row>
    <row r="39" spans="1:19" ht="15">
      <c r="A39" s="172">
        <f t="shared" si="10"/>
        <v>32</v>
      </c>
      <c r="B39" s="437"/>
      <c r="C39" s="437"/>
      <c r="D39" s="762"/>
      <c r="E39" s="1210"/>
      <c r="F39" s="1211"/>
      <c r="G39" s="923"/>
      <c r="H39" s="394"/>
      <c r="I39" s="394"/>
      <c r="J39" s="394"/>
      <c r="K39" s="428">
        <f t="shared" si="16"/>
        <v>0</v>
      </c>
      <c r="L39" s="428">
        <f t="shared" si="16"/>
        <v>0</v>
      </c>
      <c r="M39" s="503"/>
      <c r="N39" s="1083"/>
      <c r="O39" s="1190">
        <f t="shared" si="17"/>
        <v>0</v>
      </c>
      <c r="P39" s="1100"/>
      <c r="R39" s="1102"/>
      <c r="S39" s="429">
        <f t="shared" si="18"/>
        <v>0</v>
      </c>
    </row>
    <row r="40" spans="1:19" ht="15">
      <c r="A40" s="172">
        <f t="shared" si="10"/>
        <v>33</v>
      </c>
      <c r="B40" s="437"/>
      <c r="C40" s="437"/>
      <c r="D40" s="762"/>
      <c r="E40" s="1210"/>
      <c r="F40" s="1211"/>
      <c r="G40" s="923"/>
      <c r="H40" s="394"/>
      <c r="I40" s="394"/>
      <c r="J40" s="394"/>
      <c r="K40" s="428">
        <f t="shared" si="16"/>
        <v>0</v>
      </c>
      <c r="L40" s="428">
        <f t="shared" si="16"/>
        <v>0</v>
      </c>
      <c r="M40" s="503"/>
      <c r="N40" s="1083"/>
      <c r="O40" s="1190">
        <f t="shared" si="17"/>
        <v>0</v>
      </c>
      <c r="P40" s="1100"/>
      <c r="R40" s="1102"/>
      <c r="S40" s="429">
        <f t="shared" si="18"/>
        <v>0</v>
      </c>
    </row>
    <row r="41" spans="1:19" ht="15">
      <c r="A41" s="172">
        <f t="shared" si="10"/>
        <v>34</v>
      </c>
      <c r="B41" s="437"/>
      <c r="C41" s="437"/>
      <c r="D41" s="762"/>
      <c r="E41" s="1210"/>
      <c r="F41" s="1211"/>
      <c r="G41" s="923"/>
      <c r="H41" s="394"/>
      <c r="I41" s="394"/>
      <c r="J41" s="394"/>
      <c r="K41" s="428">
        <f t="shared" si="16"/>
        <v>0</v>
      </c>
      <c r="L41" s="428">
        <f t="shared" si="16"/>
        <v>0</v>
      </c>
      <c r="M41" s="503"/>
      <c r="N41" s="1100"/>
      <c r="O41" s="1190">
        <f t="shared" si="17"/>
        <v>0</v>
      </c>
      <c r="P41" s="1100"/>
      <c r="R41" s="1102"/>
      <c r="S41" s="429">
        <f t="shared" si="18"/>
        <v>0</v>
      </c>
    </row>
    <row r="42" spans="1:19" ht="15">
      <c r="A42" s="1203">
        <f t="shared" si="10"/>
        <v>35</v>
      </c>
      <c r="B42" s="1409" t="s">
        <v>789</v>
      </c>
      <c r="C42" s="1343"/>
      <c r="D42" s="1343"/>
      <c r="E42" s="1343"/>
      <c r="F42" s="1204"/>
      <c r="G42" s="1192">
        <f aca="true" t="shared" si="19" ref="G42:L42">G43+G50+G53</f>
        <v>0</v>
      </c>
      <c r="H42" s="1193">
        <f t="shared" si="19"/>
        <v>807.35866</v>
      </c>
      <c r="I42" s="1193">
        <f>I43+I50+I53</f>
        <v>0</v>
      </c>
      <c r="J42" s="1193">
        <f t="shared" si="19"/>
        <v>0</v>
      </c>
      <c r="K42" s="1193">
        <f t="shared" si="19"/>
        <v>0</v>
      </c>
      <c r="L42" s="1193">
        <f t="shared" si="19"/>
        <v>807.35866</v>
      </c>
      <c r="M42" s="1194"/>
      <c r="N42" s="797">
        <f>N43+N50+N53</f>
        <v>0</v>
      </c>
      <c r="O42" s="1195">
        <f>O43+O50+O53</f>
        <v>-807.35866</v>
      </c>
      <c r="P42" s="797">
        <f>P43+P50+P53</f>
        <v>25.24256</v>
      </c>
      <c r="R42" s="1195">
        <f>R43+R50+R53</f>
        <v>0</v>
      </c>
      <c r="S42" s="797">
        <f>S43+S50+S53</f>
        <v>807.35866</v>
      </c>
    </row>
    <row r="43" spans="1:19" ht="15">
      <c r="A43" s="172">
        <f t="shared" si="10"/>
        <v>36</v>
      </c>
      <c r="B43" s="1409" t="s">
        <v>117</v>
      </c>
      <c r="C43" s="1343"/>
      <c r="D43" s="1343"/>
      <c r="E43" s="1343"/>
      <c r="F43" s="1204"/>
      <c r="G43" s="768">
        <f aca="true" t="shared" si="20" ref="G43:L43">G44+G46+G48</f>
        <v>0</v>
      </c>
      <c r="H43" s="610">
        <f t="shared" si="20"/>
        <v>807.35866</v>
      </c>
      <c r="I43" s="610">
        <f t="shared" si="20"/>
        <v>0</v>
      </c>
      <c r="J43" s="610">
        <f t="shared" si="20"/>
        <v>0</v>
      </c>
      <c r="K43" s="610">
        <f t="shared" si="20"/>
        <v>0</v>
      </c>
      <c r="L43" s="610">
        <f t="shared" si="20"/>
        <v>807.35866</v>
      </c>
      <c r="M43" s="679"/>
      <c r="N43" s="611">
        <f>N44+N46+N48</f>
        <v>0</v>
      </c>
      <c r="O43" s="613">
        <f>O44+O46+O48</f>
        <v>-807.35866</v>
      </c>
      <c r="P43" s="611">
        <f>P44+P46+P48</f>
        <v>25.24256</v>
      </c>
      <c r="R43" s="613">
        <f>R44+R46+R48</f>
        <v>0</v>
      </c>
      <c r="S43" s="611">
        <f>S44+S46+S48</f>
        <v>807.35866</v>
      </c>
    </row>
    <row r="44" spans="1:19" ht="15">
      <c r="A44" s="172">
        <f t="shared" si="10"/>
        <v>37</v>
      </c>
      <c r="B44" s="456"/>
      <c r="C44" s="1401" t="s">
        <v>200</v>
      </c>
      <c r="D44" s="1402"/>
      <c r="E44" s="1403"/>
      <c r="F44" s="1188"/>
      <c r="G44" s="768">
        <f aca="true" t="shared" si="21" ref="G44:L44">G45</f>
        <v>0</v>
      </c>
      <c r="H44" s="610">
        <f t="shared" si="21"/>
        <v>0</v>
      </c>
      <c r="I44" s="610">
        <f t="shared" si="21"/>
        <v>0</v>
      </c>
      <c r="J44" s="610">
        <f>J45</f>
        <v>0</v>
      </c>
      <c r="K44" s="610">
        <f t="shared" si="21"/>
        <v>0</v>
      </c>
      <c r="L44" s="610">
        <f t="shared" si="21"/>
        <v>0</v>
      </c>
      <c r="M44" s="679"/>
      <c r="N44" s="611">
        <f>N45</f>
        <v>0</v>
      </c>
      <c r="O44" s="613">
        <f>O45</f>
        <v>0</v>
      </c>
      <c r="P44" s="611">
        <f>P45</f>
        <v>0</v>
      </c>
      <c r="R44" s="613">
        <f>R45</f>
        <v>0</v>
      </c>
      <c r="S44" s="611">
        <f>S45</f>
        <v>0</v>
      </c>
    </row>
    <row r="45" spans="1:19" ht="15">
      <c r="A45" s="172">
        <f t="shared" si="10"/>
        <v>38</v>
      </c>
      <c r="B45" s="462"/>
      <c r="C45" s="463"/>
      <c r="D45" s="463" t="s">
        <v>118</v>
      </c>
      <c r="E45" s="463"/>
      <c r="F45" s="1191"/>
      <c r="G45" s="769"/>
      <c r="H45" s="503"/>
      <c r="I45" s="503"/>
      <c r="J45" s="503"/>
      <c r="K45" s="428">
        <f>G45+I45</f>
        <v>0</v>
      </c>
      <c r="L45" s="428">
        <f>H45+J45</f>
        <v>0</v>
      </c>
      <c r="M45" s="503"/>
      <c r="N45" s="1083"/>
      <c r="O45" s="1190">
        <f>K45-L45</f>
        <v>0</v>
      </c>
      <c r="P45" s="1083"/>
      <c r="R45" s="506"/>
      <c r="S45" s="429">
        <f>L45+R45</f>
        <v>0</v>
      </c>
    </row>
    <row r="46" spans="1:19" ht="15">
      <c r="A46" s="172">
        <f t="shared" si="10"/>
        <v>39</v>
      </c>
      <c r="B46" s="462"/>
      <c r="C46" s="1111" t="s">
        <v>863</v>
      </c>
      <c r="D46" s="1111"/>
      <c r="E46" s="1111"/>
      <c r="F46" s="1212"/>
      <c r="G46" s="768">
        <f aca="true" t="shared" si="22" ref="G46:L46">G47</f>
        <v>0</v>
      </c>
      <c r="H46" s="610">
        <f t="shared" si="22"/>
        <v>0</v>
      </c>
      <c r="I46" s="610">
        <f t="shared" si="22"/>
        <v>0</v>
      </c>
      <c r="J46" s="610">
        <f t="shared" si="22"/>
        <v>0</v>
      </c>
      <c r="K46" s="610">
        <f t="shared" si="22"/>
        <v>0</v>
      </c>
      <c r="L46" s="610">
        <f t="shared" si="22"/>
        <v>0</v>
      </c>
      <c r="M46" s="679"/>
      <c r="N46" s="611">
        <f>N47</f>
        <v>0</v>
      </c>
      <c r="O46" s="613">
        <f>O47</f>
        <v>0</v>
      </c>
      <c r="P46" s="611">
        <f>P47</f>
        <v>0</v>
      </c>
      <c r="R46" s="613">
        <f>R47</f>
        <v>0</v>
      </c>
      <c r="S46" s="611">
        <f>S47</f>
        <v>0</v>
      </c>
    </row>
    <row r="47" spans="1:19" ht="15">
      <c r="A47" s="172">
        <f t="shared" si="10"/>
        <v>40</v>
      </c>
      <c r="B47" s="462"/>
      <c r="C47" s="463"/>
      <c r="D47" s="466" t="s">
        <v>201</v>
      </c>
      <c r="E47" s="463"/>
      <c r="F47" s="1191"/>
      <c r="G47" s="769"/>
      <c r="H47" s="503"/>
      <c r="I47" s="503"/>
      <c r="J47" s="503"/>
      <c r="K47" s="428">
        <f>G47+I47</f>
        <v>0</v>
      </c>
      <c r="L47" s="428">
        <f>H47+J47</f>
        <v>0</v>
      </c>
      <c r="M47" s="503"/>
      <c r="N47" s="1083"/>
      <c r="O47" s="1190">
        <f>K47-L47</f>
        <v>0</v>
      </c>
      <c r="P47" s="1083"/>
      <c r="R47" s="506"/>
      <c r="S47" s="429">
        <f>L47+R47</f>
        <v>0</v>
      </c>
    </row>
    <row r="48" spans="1:19" ht="15">
      <c r="A48" s="172">
        <f t="shared" si="10"/>
        <v>41</v>
      </c>
      <c r="B48" s="465"/>
      <c r="C48" s="1111" t="s">
        <v>119</v>
      </c>
      <c r="D48" s="680"/>
      <c r="E48" s="1111"/>
      <c r="F48" s="1212"/>
      <c r="G48" s="768">
        <f aca="true" t="shared" si="23" ref="G48:L48">G49</f>
        <v>0</v>
      </c>
      <c r="H48" s="610">
        <f>H49</f>
        <v>807.35866</v>
      </c>
      <c r="I48" s="610">
        <f t="shared" si="23"/>
        <v>0</v>
      </c>
      <c r="J48" s="610">
        <f t="shared" si="23"/>
        <v>0</v>
      </c>
      <c r="K48" s="610">
        <f t="shared" si="23"/>
        <v>0</v>
      </c>
      <c r="L48" s="610">
        <f t="shared" si="23"/>
        <v>807.35866</v>
      </c>
      <c r="M48" s="679"/>
      <c r="N48" s="611">
        <f>N49</f>
        <v>0</v>
      </c>
      <c r="O48" s="613">
        <f>O49</f>
        <v>-807.35866</v>
      </c>
      <c r="P48" s="611">
        <f>P49</f>
        <v>25.24256</v>
      </c>
      <c r="R48" s="613">
        <f>R49</f>
        <v>0</v>
      </c>
      <c r="S48" s="611">
        <f>S49</f>
        <v>807.35866</v>
      </c>
    </row>
    <row r="49" spans="1:19" ht="15">
      <c r="A49" s="172">
        <f t="shared" si="10"/>
        <v>42</v>
      </c>
      <c r="B49" s="462"/>
      <c r="C49" s="463"/>
      <c r="D49" s="463" t="s">
        <v>120</v>
      </c>
      <c r="E49" s="463"/>
      <c r="F49" s="1191"/>
      <c r="G49" s="769"/>
      <c r="H49" s="503">
        <v>807.35866</v>
      </c>
      <c r="I49" s="503"/>
      <c r="J49" s="503"/>
      <c r="K49" s="428">
        <f>G49+I49</f>
        <v>0</v>
      </c>
      <c r="L49" s="428">
        <f>H49+J49</f>
        <v>807.35866</v>
      </c>
      <c r="M49" s="503">
        <v>85</v>
      </c>
      <c r="N49" s="1083"/>
      <c r="O49" s="1190">
        <f>K49-L49</f>
        <v>-807.35866</v>
      </c>
      <c r="P49" s="1083">
        <v>25.24256</v>
      </c>
      <c r="R49" s="506"/>
      <c r="S49" s="429">
        <f>L49+R49</f>
        <v>807.35866</v>
      </c>
    </row>
    <row r="50" spans="1:19" ht="15">
      <c r="A50" s="172">
        <f t="shared" si="10"/>
        <v>43</v>
      </c>
      <c r="B50" s="1410" t="s">
        <v>903</v>
      </c>
      <c r="C50" s="1411"/>
      <c r="D50" s="1411"/>
      <c r="E50" s="1411"/>
      <c r="F50" s="1213"/>
      <c r="G50" s="924">
        <f aca="true" t="shared" si="24" ref="G50:L51">G51</f>
        <v>0</v>
      </c>
      <c r="H50" s="677">
        <f t="shared" si="24"/>
        <v>0</v>
      </c>
      <c r="I50" s="677">
        <f>I51</f>
        <v>0</v>
      </c>
      <c r="J50" s="677">
        <f t="shared" si="24"/>
        <v>0</v>
      </c>
      <c r="K50" s="677">
        <f t="shared" si="24"/>
        <v>0</v>
      </c>
      <c r="L50" s="677">
        <f t="shared" si="24"/>
        <v>0</v>
      </c>
      <c r="M50" s="621"/>
      <c r="N50" s="678">
        <f aca="true" t="shared" si="25" ref="N50:P51">N51</f>
        <v>0</v>
      </c>
      <c r="O50" s="1104">
        <f t="shared" si="25"/>
        <v>0</v>
      </c>
      <c r="P50" s="678">
        <f t="shared" si="25"/>
        <v>0</v>
      </c>
      <c r="R50" s="1104">
        <f>R51</f>
        <v>0</v>
      </c>
      <c r="S50" s="678">
        <f>S51</f>
        <v>0</v>
      </c>
    </row>
    <row r="51" spans="1:19" ht="15">
      <c r="A51" s="172">
        <f t="shared" si="10"/>
        <v>44</v>
      </c>
      <c r="B51" s="527"/>
      <c r="C51" s="1111" t="s">
        <v>904</v>
      </c>
      <c r="D51" s="1111"/>
      <c r="E51" s="1111"/>
      <c r="F51" s="1214"/>
      <c r="G51" s="768">
        <f t="shared" si="24"/>
        <v>0</v>
      </c>
      <c r="H51" s="610">
        <f t="shared" si="24"/>
        <v>0</v>
      </c>
      <c r="I51" s="610">
        <f t="shared" si="24"/>
        <v>0</v>
      </c>
      <c r="J51" s="610">
        <f>J52</f>
        <v>0</v>
      </c>
      <c r="K51" s="610">
        <f t="shared" si="24"/>
        <v>0</v>
      </c>
      <c r="L51" s="610">
        <f t="shared" si="24"/>
        <v>0</v>
      </c>
      <c r="M51" s="679"/>
      <c r="N51" s="611">
        <f t="shared" si="25"/>
        <v>0</v>
      </c>
      <c r="O51" s="613">
        <f t="shared" si="25"/>
        <v>0</v>
      </c>
      <c r="P51" s="611">
        <f t="shared" si="25"/>
        <v>0</v>
      </c>
      <c r="R51" s="613">
        <f>R52</f>
        <v>0</v>
      </c>
      <c r="S51" s="611">
        <f>S52</f>
        <v>0</v>
      </c>
    </row>
    <row r="52" spans="1:19" s="624" customFormat="1" ht="33" customHeight="1">
      <c r="A52" s="172">
        <f t="shared" si="10"/>
        <v>45</v>
      </c>
      <c r="B52" s="622"/>
      <c r="C52" s="623"/>
      <c r="D52" s="1412" t="s">
        <v>905</v>
      </c>
      <c r="E52" s="1413"/>
      <c r="F52" s="1215"/>
      <c r="G52" s="925"/>
      <c r="H52" s="764"/>
      <c r="I52" s="503"/>
      <c r="J52" s="503"/>
      <c r="K52" s="428">
        <f>G52+I52</f>
        <v>0</v>
      </c>
      <c r="L52" s="428">
        <f>H52+J52</f>
        <v>0</v>
      </c>
      <c r="M52" s="764"/>
      <c r="N52" s="1103"/>
      <c r="O52" s="1190">
        <f>K52-L52</f>
        <v>0</v>
      </c>
      <c r="P52" s="1103"/>
      <c r="Q52"/>
      <c r="R52" s="1105"/>
      <c r="S52" s="429">
        <f>L52+R52</f>
        <v>0</v>
      </c>
    </row>
    <row r="53" spans="1:19" ht="15">
      <c r="A53" s="172">
        <f>+A52+1</f>
        <v>46</v>
      </c>
      <c r="B53" s="1410" t="s">
        <v>29</v>
      </c>
      <c r="C53" s="1411"/>
      <c r="D53" s="1411"/>
      <c r="E53" s="1411"/>
      <c r="F53" s="1213"/>
      <c r="G53" s="924">
        <f aca="true" t="shared" si="26" ref="G53:L53">G54+G56+G58</f>
        <v>0</v>
      </c>
      <c r="H53" s="677">
        <f t="shared" si="26"/>
        <v>0</v>
      </c>
      <c r="I53" s="677">
        <f t="shared" si="26"/>
        <v>0</v>
      </c>
      <c r="J53" s="677">
        <f t="shared" si="26"/>
        <v>0</v>
      </c>
      <c r="K53" s="677">
        <f t="shared" si="26"/>
        <v>0</v>
      </c>
      <c r="L53" s="677">
        <f t="shared" si="26"/>
        <v>0</v>
      </c>
      <c r="M53" s="621"/>
      <c r="N53" s="678">
        <f>N54+N56+N58</f>
        <v>0</v>
      </c>
      <c r="O53" s="1104">
        <f>O54+O56+O58</f>
        <v>0</v>
      </c>
      <c r="P53" s="678">
        <f>P54+P56+P58</f>
        <v>0</v>
      </c>
      <c r="R53" s="1104">
        <f>R54+R56+R58</f>
        <v>0</v>
      </c>
      <c r="S53" s="678">
        <f>S54+S56+S58</f>
        <v>0</v>
      </c>
    </row>
    <row r="54" spans="1:19" ht="15">
      <c r="A54" s="172">
        <f aca="true" t="shared" si="27" ref="A54:A60">A53+1</f>
        <v>47</v>
      </c>
      <c r="B54" s="456"/>
      <c r="C54" s="1401" t="s">
        <v>195</v>
      </c>
      <c r="D54" s="1402"/>
      <c r="E54" s="1403"/>
      <c r="F54" s="1188"/>
      <c r="G54" s="768">
        <f aca="true" t="shared" si="28" ref="G54:L54">G55</f>
        <v>0</v>
      </c>
      <c r="H54" s="610">
        <f>H55</f>
        <v>0</v>
      </c>
      <c r="I54" s="610">
        <f t="shared" si="28"/>
        <v>0</v>
      </c>
      <c r="J54" s="610">
        <f t="shared" si="28"/>
        <v>0</v>
      </c>
      <c r="K54" s="610">
        <f t="shared" si="28"/>
        <v>0</v>
      </c>
      <c r="L54" s="610">
        <f t="shared" si="28"/>
        <v>0</v>
      </c>
      <c r="M54" s="679"/>
      <c r="N54" s="611">
        <f>N55</f>
        <v>0</v>
      </c>
      <c r="O54" s="613">
        <f>O55</f>
        <v>0</v>
      </c>
      <c r="P54" s="611">
        <f>P55</f>
        <v>0</v>
      </c>
      <c r="R54" s="613">
        <f>R55</f>
        <v>0</v>
      </c>
      <c r="S54" s="611">
        <f>S55</f>
        <v>0</v>
      </c>
    </row>
    <row r="55" spans="1:19" ht="15">
      <c r="A55" s="172">
        <f t="shared" si="27"/>
        <v>48</v>
      </c>
      <c r="B55" s="459"/>
      <c r="C55" s="460"/>
      <c r="D55" s="461" t="s">
        <v>197</v>
      </c>
      <c r="E55" s="461"/>
      <c r="F55" s="1189"/>
      <c r="G55" s="769"/>
      <c r="H55" s="503"/>
      <c r="I55" s="503"/>
      <c r="J55" s="503"/>
      <c r="K55" s="428">
        <f>G55+I55</f>
        <v>0</v>
      </c>
      <c r="L55" s="428">
        <f>H55+J55</f>
        <v>0</v>
      </c>
      <c r="M55" s="503"/>
      <c r="N55" s="1083"/>
      <c r="O55" s="1190">
        <f>K55-L55</f>
        <v>0</v>
      </c>
      <c r="P55" s="1083"/>
      <c r="R55" s="506"/>
      <c r="S55" s="429">
        <f>L55+R55</f>
        <v>0</v>
      </c>
    </row>
    <row r="56" spans="1:19" ht="15">
      <c r="A56" s="172">
        <f t="shared" si="27"/>
        <v>49</v>
      </c>
      <c r="B56" s="462"/>
      <c r="C56" s="1401" t="s">
        <v>736</v>
      </c>
      <c r="D56" s="1402"/>
      <c r="E56" s="1403"/>
      <c r="F56" s="1188"/>
      <c r="G56" s="768">
        <f aca="true" t="shared" si="29" ref="G56:L56">G57</f>
        <v>0</v>
      </c>
      <c r="H56" s="610">
        <f t="shared" si="29"/>
        <v>0</v>
      </c>
      <c r="I56" s="610">
        <f>I57</f>
        <v>0</v>
      </c>
      <c r="J56" s="610">
        <f t="shared" si="29"/>
        <v>0</v>
      </c>
      <c r="K56" s="610">
        <f t="shared" si="29"/>
        <v>0</v>
      </c>
      <c r="L56" s="610">
        <f t="shared" si="29"/>
        <v>0</v>
      </c>
      <c r="M56" s="679"/>
      <c r="N56" s="611">
        <f>N57</f>
        <v>0</v>
      </c>
      <c r="O56" s="613">
        <f>O57</f>
        <v>0</v>
      </c>
      <c r="P56" s="611">
        <f>P57</f>
        <v>0</v>
      </c>
      <c r="R56" s="613">
        <f>R57</f>
        <v>0</v>
      </c>
      <c r="S56" s="611">
        <f>S57</f>
        <v>0</v>
      </c>
    </row>
    <row r="57" spans="1:19" ht="15">
      <c r="A57" s="172">
        <f t="shared" si="27"/>
        <v>50</v>
      </c>
      <c r="B57" s="459"/>
      <c r="C57" s="460"/>
      <c r="D57" s="1404" t="s">
        <v>738</v>
      </c>
      <c r="E57" s="1404"/>
      <c r="F57" s="1189"/>
      <c r="G57" s="769"/>
      <c r="H57" s="503"/>
      <c r="I57" s="503"/>
      <c r="J57" s="503"/>
      <c r="K57" s="428">
        <f>G57+I57</f>
        <v>0</v>
      </c>
      <c r="L57" s="428">
        <f>H57+J57</f>
        <v>0</v>
      </c>
      <c r="M57" s="503"/>
      <c r="N57" s="1083"/>
      <c r="O57" s="1190">
        <f>K57-L57</f>
        <v>0</v>
      </c>
      <c r="P57" s="1083"/>
      <c r="R57" s="506"/>
      <c r="S57" s="429">
        <f>L57+R57</f>
        <v>0</v>
      </c>
    </row>
    <row r="58" spans="1:19" ht="15">
      <c r="A58" s="172">
        <f t="shared" si="27"/>
        <v>51</v>
      </c>
      <c r="B58" s="456"/>
      <c r="C58" s="1401" t="s">
        <v>121</v>
      </c>
      <c r="D58" s="1402"/>
      <c r="E58" s="1403"/>
      <c r="F58" s="1188"/>
      <c r="G58" s="768">
        <f aca="true" t="shared" si="30" ref="G58:L58">G59</f>
        <v>0</v>
      </c>
      <c r="H58" s="610">
        <f t="shared" si="30"/>
        <v>0</v>
      </c>
      <c r="I58" s="610">
        <f t="shared" si="30"/>
        <v>0</v>
      </c>
      <c r="J58" s="610">
        <f>J59</f>
        <v>0</v>
      </c>
      <c r="K58" s="610">
        <f t="shared" si="30"/>
        <v>0</v>
      </c>
      <c r="L58" s="610">
        <f t="shared" si="30"/>
        <v>0</v>
      </c>
      <c r="M58" s="679"/>
      <c r="N58" s="611">
        <f>N59</f>
        <v>0</v>
      </c>
      <c r="O58" s="613">
        <f>O59</f>
        <v>0</v>
      </c>
      <c r="P58" s="611">
        <f>P59</f>
        <v>0</v>
      </c>
      <c r="R58" s="613">
        <f>R59</f>
        <v>0</v>
      </c>
      <c r="S58" s="611">
        <f>S59</f>
        <v>0</v>
      </c>
    </row>
    <row r="59" spans="1:24" ht="15.75" thickBot="1">
      <c r="A59" s="1101">
        <f t="shared" si="27"/>
        <v>52</v>
      </c>
      <c r="B59" s="1216"/>
      <c r="C59" s="1217"/>
      <c r="D59" s="1414" t="s">
        <v>925</v>
      </c>
      <c r="E59" s="1415"/>
      <c r="F59" s="1218"/>
      <c r="G59" s="914"/>
      <c r="H59" s="674"/>
      <c r="I59" s="674"/>
      <c r="J59" s="674"/>
      <c r="K59" s="675">
        <f>G59+I59</f>
        <v>0</v>
      </c>
      <c r="L59" s="675">
        <f>H59+J59</f>
        <v>0</v>
      </c>
      <c r="M59" s="674"/>
      <c r="N59" s="1084"/>
      <c r="O59" s="1219">
        <f>K59-L59</f>
        <v>0</v>
      </c>
      <c r="P59" s="1084"/>
      <c r="R59" s="1085"/>
      <c r="S59" s="676">
        <f>L59+R59</f>
        <v>0</v>
      </c>
      <c r="U59" s="453"/>
      <c r="V59" s="912"/>
      <c r="W59" s="912"/>
      <c r="X59" s="913"/>
    </row>
    <row r="60" spans="1:19" ht="15.75" thickBot="1">
      <c r="A60" s="1220">
        <f t="shared" si="27"/>
        <v>53</v>
      </c>
      <c r="B60" s="1221" t="s">
        <v>749</v>
      </c>
      <c r="C60" s="1221"/>
      <c r="D60" s="1221"/>
      <c r="E60" s="1222"/>
      <c r="F60" s="1223"/>
      <c r="G60" s="1224">
        <f aca="true" t="shared" si="31" ref="G60:L60">G6+G35+G42</f>
        <v>28136.0677</v>
      </c>
      <c r="H60" s="1225">
        <f t="shared" si="31"/>
        <v>807.35866</v>
      </c>
      <c r="I60" s="1225">
        <f>I6+I35+I42</f>
        <v>0</v>
      </c>
      <c r="J60" s="1225">
        <f t="shared" si="31"/>
        <v>0</v>
      </c>
      <c r="K60" s="1225">
        <f t="shared" si="31"/>
        <v>28136.0677</v>
      </c>
      <c r="L60" s="1225">
        <f t="shared" si="31"/>
        <v>807.35866</v>
      </c>
      <c r="M60" s="1236"/>
      <c r="N60" s="1225">
        <f>N6+N35+N42</f>
        <v>0</v>
      </c>
      <c r="O60" s="1226">
        <f>O6+O35+O42</f>
        <v>27328.709039999998</v>
      </c>
      <c r="P60" s="1226">
        <f>P6+P35+P42</f>
        <v>25.24256</v>
      </c>
      <c r="Q60" s="926"/>
      <c r="R60" s="1227">
        <f>R6+R35+R42</f>
        <v>0</v>
      </c>
      <c r="S60" s="1228">
        <f>S6+S35+S42</f>
        <v>807.35866</v>
      </c>
    </row>
    <row r="61" spans="1:19" ht="6.75" customHeight="1">
      <c r="A61" s="440"/>
      <c r="B61" s="467"/>
      <c r="C61" s="467"/>
      <c r="D61" s="467"/>
      <c r="E61" s="467"/>
      <c r="F61" s="467"/>
      <c r="G61" s="467"/>
      <c r="H61" s="467"/>
      <c r="I61" s="467"/>
      <c r="J61" s="467"/>
      <c r="K61" s="467"/>
      <c r="L61" s="467"/>
      <c r="M61" s="467"/>
      <c r="N61" s="467"/>
      <c r="O61" s="467"/>
      <c r="P61" s="467"/>
      <c r="R61" s="467"/>
      <c r="S61" s="467"/>
    </row>
    <row r="62" ht="15">
      <c r="A62" s="424" t="s">
        <v>655</v>
      </c>
    </row>
    <row r="63" spans="1:19" ht="61.5" customHeight="1">
      <c r="A63" s="1345" t="s">
        <v>819</v>
      </c>
      <c r="B63" s="1345"/>
      <c r="C63" s="1345"/>
      <c r="D63" s="1345"/>
      <c r="E63" s="1345"/>
      <c r="F63" s="1345"/>
      <c r="G63" s="1345"/>
      <c r="H63" s="1345"/>
      <c r="I63" s="1345"/>
      <c r="J63" s="1345"/>
      <c r="K63" s="1345"/>
      <c r="L63" s="1345"/>
      <c r="M63" s="1345"/>
      <c r="N63" s="1345"/>
      <c r="O63" s="1345"/>
      <c r="P63" s="1345"/>
      <c r="Q63" s="1345"/>
      <c r="R63" s="1345"/>
      <c r="S63" s="1345"/>
    </row>
    <row r="64" spans="1:19" ht="15">
      <c r="A64" s="1345" t="s">
        <v>122</v>
      </c>
      <c r="B64" s="1345"/>
      <c r="C64" s="1345"/>
      <c r="D64" s="1345"/>
      <c r="E64" s="1345"/>
      <c r="F64" s="1345"/>
      <c r="G64" s="1345"/>
      <c r="H64" s="1345"/>
      <c r="I64" s="1345"/>
      <c r="J64" s="1345"/>
      <c r="K64" s="1345"/>
      <c r="L64" s="1345"/>
      <c r="M64" s="1345"/>
      <c r="N64" s="1345"/>
      <c r="O64" s="1345"/>
      <c r="P64" s="1345"/>
      <c r="Q64" s="1345"/>
      <c r="R64" s="1345"/>
      <c r="S64" s="1345"/>
    </row>
    <row r="65" spans="1:19" ht="15">
      <c r="A65" s="1345" t="s">
        <v>906</v>
      </c>
      <c r="B65" s="1345"/>
      <c r="C65" s="1345"/>
      <c r="D65" s="1345"/>
      <c r="E65" s="1345"/>
      <c r="F65" s="1345"/>
      <c r="G65" s="1345"/>
      <c r="H65" s="1345"/>
      <c r="I65" s="1345"/>
      <c r="J65" s="1345"/>
      <c r="K65" s="1345"/>
      <c r="L65" s="1345"/>
      <c r="M65" s="1345"/>
      <c r="N65" s="1345"/>
      <c r="O65" s="1345"/>
      <c r="P65" s="1345"/>
      <c r="Q65" s="1345"/>
      <c r="R65" s="1345"/>
      <c r="S65" s="1345"/>
    </row>
    <row r="66" spans="1:19" ht="15">
      <c r="A66" s="1345" t="s">
        <v>907</v>
      </c>
      <c r="B66" s="1345"/>
      <c r="C66" s="1345"/>
      <c r="D66" s="1345"/>
      <c r="E66" s="1345"/>
      <c r="F66" s="1345"/>
      <c r="G66" s="1345"/>
      <c r="H66" s="1345"/>
      <c r="I66" s="1345"/>
      <c r="J66" s="1345"/>
      <c r="K66" s="1345"/>
      <c r="L66" s="1345"/>
      <c r="M66" s="1345"/>
      <c r="N66" s="1345"/>
      <c r="O66" s="1345"/>
      <c r="P66" s="1345"/>
      <c r="Q66" s="1345"/>
      <c r="R66" s="1345"/>
      <c r="S66" s="1345"/>
    </row>
    <row r="67" spans="1:19" ht="15">
      <c r="A67" s="1345" t="s">
        <v>859</v>
      </c>
      <c r="B67" s="1345"/>
      <c r="C67" s="1345"/>
      <c r="D67" s="1345"/>
      <c r="E67" s="1345"/>
      <c r="F67" s="1345"/>
      <c r="G67" s="1345"/>
      <c r="H67" s="1345"/>
      <c r="I67" s="1345"/>
      <c r="J67" s="1345"/>
      <c r="K67" s="1345"/>
      <c r="L67" s="1345"/>
      <c r="M67" s="1345"/>
      <c r="N67" s="1345"/>
      <c r="O67" s="1345"/>
      <c r="P67" s="1345"/>
      <c r="Q67" s="1345"/>
      <c r="R67" s="1345"/>
      <c r="S67" s="1345"/>
    </row>
    <row r="68" spans="1:19" ht="15">
      <c r="A68" s="1345" t="s">
        <v>860</v>
      </c>
      <c r="B68" s="1345"/>
      <c r="C68" s="1345"/>
      <c r="D68" s="1345"/>
      <c r="E68" s="1345"/>
      <c r="F68" s="1345"/>
      <c r="G68" s="1345"/>
      <c r="H68" s="1345"/>
      <c r="I68" s="1345"/>
      <c r="J68" s="1345"/>
      <c r="K68" s="1345"/>
      <c r="L68" s="1345"/>
      <c r="M68" s="1345"/>
      <c r="N68" s="1345"/>
      <c r="O68" s="1345"/>
      <c r="P68" s="1345"/>
      <c r="Q68" s="1345"/>
      <c r="R68" s="1345"/>
      <c r="S68" s="1345"/>
    </row>
    <row r="69" spans="1:19" ht="15">
      <c r="A69" s="1345" t="s">
        <v>123</v>
      </c>
      <c r="B69" s="1345"/>
      <c r="C69" s="1345"/>
      <c r="D69" s="1345"/>
      <c r="E69" s="1345"/>
      <c r="F69" s="1345"/>
      <c r="G69" s="1345"/>
      <c r="H69" s="1345"/>
      <c r="I69" s="1345"/>
      <c r="J69" s="1345"/>
      <c r="K69" s="1345"/>
      <c r="L69" s="1345"/>
      <c r="M69" s="1345"/>
      <c r="N69" s="1345"/>
      <c r="O69" s="1345"/>
      <c r="P69" s="1345"/>
      <c r="Q69" s="1345"/>
      <c r="R69" s="1345"/>
      <c r="S69" s="1345"/>
    </row>
    <row r="70" spans="1:19" ht="15">
      <c r="A70" s="1416" t="s">
        <v>136</v>
      </c>
      <c r="B70" s="1416"/>
      <c r="C70" s="1416"/>
      <c r="D70" s="1416"/>
      <c r="E70" s="1416"/>
      <c r="F70" s="1416"/>
      <c r="G70" s="1416"/>
      <c r="H70" s="1416"/>
      <c r="I70" s="1416"/>
      <c r="J70" s="1416"/>
      <c r="K70" s="1416"/>
      <c r="L70" s="1416"/>
      <c r="M70" s="1416"/>
      <c r="N70" s="1416"/>
      <c r="O70" s="1416"/>
      <c r="P70" s="1416"/>
      <c r="Q70" s="1416"/>
      <c r="R70" s="1416"/>
      <c r="S70" s="1416"/>
    </row>
    <row r="71" spans="1:19" ht="15">
      <c r="A71" s="1345" t="s">
        <v>124</v>
      </c>
      <c r="B71" s="1345"/>
      <c r="C71" s="1345"/>
      <c r="D71" s="1345"/>
      <c r="E71" s="1345"/>
      <c r="F71" s="1345"/>
      <c r="G71" s="1345"/>
      <c r="H71" s="1345"/>
      <c r="I71" s="1345"/>
      <c r="J71" s="1345"/>
      <c r="K71" s="1345"/>
      <c r="L71" s="1345"/>
      <c r="M71" s="1345"/>
      <c r="N71" s="1345"/>
      <c r="O71" s="1345"/>
      <c r="P71" s="1345"/>
      <c r="Q71" s="1345"/>
      <c r="R71" s="1345"/>
      <c r="S71" s="1345"/>
    </row>
    <row r="72" spans="3:6" ht="15">
      <c r="C72" s="468"/>
      <c r="D72" s="468"/>
      <c r="E72" s="468"/>
      <c r="F72" s="468"/>
    </row>
    <row r="73" ht="15">
      <c r="A73" s="424"/>
    </row>
  </sheetData>
  <sheetProtection sheet="1"/>
  <mergeCells count="44">
    <mergeCell ref="A70:S70"/>
    <mergeCell ref="A71:S71"/>
    <mergeCell ref="A64:S64"/>
    <mergeCell ref="A65:S65"/>
    <mergeCell ref="A66:S66"/>
    <mergeCell ref="A67:S67"/>
    <mergeCell ref="A68:S68"/>
    <mergeCell ref="A69:S69"/>
    <mergeCell ref="C54:E54"/>
    <mergeCell ref="C56:E56"/>
    <mergeCell ref="D57:E57"/>
    <mergeCell ref="C58:E58"/>
    <mergeCell ref="D59:E59"/>
    <mergeCell ref="A63:S63"/>
    <mergeCell ref="B42:E42"/>
    <mergeCell ref="B43:E43"/>
    <mergeCell ref="C44:E44"/>
    <mergeCell ref="B50:E50"/>
    <mergeCell ref="D52:E52"/>
    <mergeCell ref="B53:E53"/>
    <mergeCell ref="D14:E14"/>
    <mergeCell ref="B15:E15"/>
    <mergeCell ref="C16:E16"/>
    <mergeCell ref="C18:E18"/>
    <mergeCell ref="B25:E25"/>
    <mergeCell ref="B35:E35"/>
    <mergeCell ref="B6:E6"/>
    <mergeCell ref="B7:E7"/>
    <mergeCell ref="C8:E8"/>
    <mergeCell ref="C11:E11"/>
    <mergeCell ref="D12:E12"/>
    <mergeCell ref="D13:E13"/>
    <mergeCell ref="M3:M4"/>
    <mergeCell ref="N3:N4"/>
    <mergeCell ref="O3:O4"/>
    <mergeCell ref="P3:P4"/>
    <mergeCell ref="R3:R4"/>
    <mergeCell ref="S3:S4"/>
    <mergeCell ref="A3:A5"/>
    <mergeCell ref="B3:E5"/>
    <mergeCell ref="F3:F5"/>
    <mergeCell ref="G3:H3"/>
    <mergeCell ref="I3:J3"/>
    <mergeCell ref="K3:L3"/>
  </mergeCells>
  <printOptions horizontalCentered="1"/>
  <pageMargins left="0" right="0" top="0.3937007874015748" bottom="0" header="0.31496062992125984" footer="0.31496062992125984"/>
  <pageSetup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D20" sqref="D20"/>
    </sheetView>
  </sheetViews>
  <sheetFormatPr defaultColWidth="9.140625" defaultRowHeight="15"/>
  <cols>
    <col min="1" max="1" width="3.28125" style="3" customWidth="1"/>
    <col min="2" max="2" width="7.8515625" style="3" customWidth="1"/>
    <col min="3" max="3" width="56.7109375" style="3" customWidth="1"/>
    <col min="4" max="4" width="17.00390625" style="3" customWidth="1"/>
    <col min="5" max="5" width="16.57421875" style="3" customWidth="1"/>
    <col min="6" max="6" width="11.421875" style="3" customWidth="1"/>
    <col min="7" max="7" width="2.421875" style="3" customWidth="1"/>
    <col min="8" max="16384" width="9.140625" style="3" customWidth="1"/>
  </cols>
  <sheetData>
    <row r="1" spans="1:7" ht="18.75">
      <c r="A1" s="852" t="s">
        <v>841</v>
      </c>
      <c r="B1" s="217"/>
      <c r="C1" s="217"/>
      <c r="D1" s="308"/>
      <c r="E1" s="210"/>
      <c r="F1" s="309"/>
      <c r="G1" s="257"/>
    </row>
    <row r="2" spans="1:7" s="1" customFormat="1" ht="13.5" thickBot="1">
      <c r="A2" s="210"/>
      <c r="B2" s="210"/>
      <c r="C2" s="210"/>
      <c r="D2" s="210"/>
      <c r="E2" s="210"/>
      <c r="F2" s="282" t="s">
        <v>528</v>
      </c>
      <c r="G2" s="210"/>
    </row>
    <row r="3" spans="1:7" s="4" customFormat="1" ht="19.5" customHeight="1">
      <c r="A3" s="1428" t="s">
        <v>500</v>
      </c>
      <c r="B3" s="1426" t="s">
        <v>716</v>
      </c>
      <c r="C3" s="1426"/>
      <c r="D3" s="1432" t="s">
        <v>842</v>
      </c>
      <c r="E3" s="1433"/>
      <c r="F3" s="1434"/>
      <c r="G3" s="48"/>
    </row>
    <row r="4" spans="1:7" s="4" customFormat="1" ht="13.5" customHeight="1" thickBot="1">
      <c r="A4" s="1429"/>
      <c r="B4" s="1427"/>
      <c r="C4" s="1427"/>
      <c r="D4" s="310" t="s">
        <v>611</v>
      </c>
      <c r="E4" s="310" t="s">
        <v>529</v>
      </c>
      <c r="F4" s="311" t="s">
        <v>526</v>
      </c>
      <c r="G4" s="48"/>
    </row>
    <row r="5" spans="1:7" s="4" customFormat="1" ht="12.75" customHeight="1">
      <c r="A5" s="418" t="s">
        <v>77</v>
      </c>
      <c r="B5" s="1421" t="s">
        <v>92</v>
      </c>
      <c r="C5" s="1421"/>
      <c r="D5" s="320">
        <f>SUM(D6:D9)</f>
        <v>0</v>
      </c>
      <c r="E5" s="320">
        <f>SUM(E6:E9)</f>
        <v>0</v>
      </c>
      <c r="F5" s="1116">
        <f aca="true" t="shared" si="0" ref="F5:F11">SUM(D5+E5)</f>
        <v>0</v>
      </c>
      <c r="G5" s="48"/>
    </row>
    <row r="6" spans="1:7" s="4" customFormat="1" ht="12.75" customHeight="1">
      <c r="A6" s="419" t="s">
        <v>78</v>
      </c>
      <c r="B6" s="1422" t="s">
        <v>656</v>
      </c>
      <c r="C6" s="477" t="s">
        <v>717</v>
      </c>
      <c r="D6" s="77">
        <v>0</v>
      </c>
      <c r="E6" s="77">
        <v>0</v>
      </c>
      <c r="F6" s="1117">
        <f t="shared" si="0"/>
        <v>0</v>
      </c>
      <c r="G6" s="48"/>
    </row>
    <row r="7" spans="1:7" s="4" customFormat="1" ht="12.75" customHeight="1">
      <c r="A7" s="419" t="s">
        <v>79</v>
      </c>
      <c r="B7" s="1423"/>
      <c r="C7" s="312" t="s">
        <v>718</v>
      </c>
      <c r="D7" s="77">
        <v>0</v>
      </c>
      <c r="E7" s="77">
        <v>0</v>
      </c>
      <c r="F7" s="1117">
        <f t="shared" si="0"/>
        <v>0</v>
      </c>
      <c r="G7" s="48"/>
    </row>
    <row r="8" spans="1:7" s="4" customFormat="1" ht="12.75" customHeight="1">
      <c r="A8" s="419" t="s">
        <v>80</v>
      </c>
      <c r="B8" s="1423"/>
      <c r="C8" s="312" t="s">
        <v>722</v>
      </c>
      <c r="D8" s="77">
        <v>0</v>
      </c>
      <c r="E8" s="77">
        <v>0</v>
      </c>
      <c r="F8" s="1117">
        <f t="shared" si="0"/>
        <v>0</v>
      </c>
      <c r="G8" s="48"/>
    </row>
    <row r="9" spans="1:7" s="4" customFormat="1" ht="12.75" customHeight="1">
      <c r="A9" s="419" t="s">
        <v>81</v>
      </c>
      <c r="B9" s="1424"/>
      <c r="C9" s="269" t="s">
        <v>721</v>
      </c>
      <c r="D9" s="77">
        <v>0</v>
      </c>
      <c r="E9" s="701">
        <v>0</v>
      </c>
      <c r="F9" s="1117">
        <f t="shared" si="0"/>
        <v>0</v>
      </c>
      <c r="G9" s="48"/>
    </row>
    <row r="10" spans="1:7" s="4" customFormat="1" ht="12.75" customHeight="1">
      <c r="A10" s="420" t="s">
        <v>82</v>
      </c>
      <c r="B10" s="1439" t="s">
        <v>91</v>
      </c>
      <c r="C10" s="1440"/>
      <c r="D10" s="321">
        <v>35866.998</v>
      </c>
      <c r="E10" s="321">
        <v>367.35517</v>
      </c>
      <c r="F10" s="1118">
        <f t="shared" si="0"/>
        <v>36234.35317</v>
      </c>
      <c r="G10" s="48"/>
    </row>
    <row r="11" spans="1:7" s="4" customFormat="1" ht="12.75" customHeight="1">
      <c r="A11" s="420" t="s">
        <v>769</v>
      </c>
      <c r="B11" s="314" t="s">
        <v>712</v>
      </c>
      <c r="C11" s="315"/>
      <c r="D11" s="320">
        <f>SUM(D12:D15)</f>
        <v>0</v>
      </c>
      <c r="E11" s="320">
        <f>SUM(E12:E15)</f>
        <v>4898.618670000001</v>
      </c>
      <c r="F11" s="1116">
        <f t="shared" si="0"/>
        <v>4898.618670000001</v>
      </c>
      <c r="G11" s="48"/>
    </row>
    <row r="12" spans="1:7" s="4" customFormat="1" ht="12.75" customHeight="1">
      <c r="A12" s="419" t="s">
        <v>83</v>
      </c>
      <c r="B12" s="1422" t="s">
        <v>656</v>
      </c>
      <c r="C12" s="227" t="s">
        <v>532</v>
      </c>
      <c r="D12" s="32"/>
      <c r="E12" s="32"/>
      <c r="F12" s="1117">
        <f aca="true" t="shared" si="1" ref="F12:F18">SUM(D12+E12)</f>
        <v>0</v>
      </c>
      <c r="G12" s="48"/>
    </row>
    <row r="13" spans="1:7" s="4" customFormat="1" ht="12.75" customHeight="1">
      <c r="A13" s="419" t="s">
        <v>84</v>
      </c>
      <c r="B13" s="1423"/>
      <c r="C13" s="227" t="s">
        <v>531</v>
      </c>
      <c r="D13" s="32"/>
      <c r="E13" s="32"/>
      <c r="F13" s="1117">
        <f t="shared" si="1"/>
        <v>0</v>
      </c>
      <c r="G13" s="48"/>
    </row>
    <row r="14" spans="1:7" s="4" customFormat="1" ht="12.75" customHeight="1">
      <c r="A14" s="419" t="s">
        <v>85</v>
      </c>
      <c r="B14" s="1423"/>
      <c r="C14" s="227" t="s">
        <v>93</v>
      </c>
      <c r="D14" s="32"/>
      <c r="E14" s="32">
        <v>4896.51867</v>
      </c>
      <c r="F14" s="1117">
        <f t="shared" si="1"/>
        <v>4896.51867</v>
      </c>
      <c r="G14" s="48"/>
    </row>
    <row r="15" spans="1:7" s="4" customFormat="1" ht="12.75" customHeight="1">
      <c r="A15" s="419" t="s">
        <v>86</v>
      </c>
      <c r="B15" s="1424"/>
      <c r="C15" s="227" t="s">
        <v>504</v>
      </c>
      <c r="D15" s="32"/>
      <c r="E15" s="32">
        <v>2.1</v>
      </c>
      <c r="F15" s="1117">
        <f t="shared" si="1"/>
        <v>2.1</v>
      </c>
      <c r="G15" s="48"/>
    </row>
    <row r="16" spans="1:7" s="4" customFormat="1" ht="12.75" customHeight="1">
      <c r="A16" s="420" t="s">
        <v>771</v>
      </c>
      <c r="B16" s="476" t="s">
        <v>713</v>
      </c>
      <c r="C16" s="315"/>
      <c r="D16" s="320">
        <f>SUM(D17:D19)</f>
        <v>21.3</v>
      </c>
      <c r="E16" s="320">
        <f>SUM(E17:E19)</f>
        <v>0</v>
      </c>
      <c r="F16" s="1116">
        <f t="shared" si="1"/>
        <v>21.3</v>
      </c>
      <c r="G16" s="48"/>
    </row>
    <row r="17" spans="1:7" s="4" customFormat="1" ht="12.75" customHeight="1">
      <c r="A17" s="419" t="s">
        <v>87</v>
      </c>
      <c r="B17" s="1422" t="s">
        <v>656</v>
      </c>
      <c r="C17" s="316" t="s">
        <v>532</v>
      </c>
      <c r="D17" s="32"/>
      <c r="E17" s="32"/>
      <c r="F17" s="1117">
        <f t="shared" si="1"/>
        <v>0</v>
      </c>
      <c r="G17" s="48"/>
    </row>
    <row r="18" spans="1:7" s="4" customFormat="1" ht="12.75" customHeight="1">
      <c r="A18" s="419" t="s">
        <v>88</v>
      </c>
      <c r="B18" s="1423"/>
      <c r="C18" s="316" t="s">
        <v>531</v>
      </c>
      <c r="D18" s="32"/>
      <c r="E18" s="32"/>
      <c r="F18" s="1117">
        <f t="shared" si="1"/>
        <v>0</v>
      </c>
      <c r="G18" s="48"/>
    </row>
    <row r="19" spans="1:7" s="4" customFormat="1" ht="12.75" customHeight="1">
      <c r="A19" s="419" t="s">
        <v>89</v>
      </c>
      <c r="B19" s="1424"/>
      <c r="C19" s="316" t="s">
        <v>504</v>
      </c>
      <c r="D19" s="32">
        <v>21.3</v>
      </c>
      <c r="E19" s="32"/>
      <c r="F19" s="1117">
        <f>SUM(D19+E19)</f>
        <v>21.3</v>
      </c>
      <c r="G19" s="48"/>
    </row>
    <row r="20" spans="1:7" ht="12.75" customHeight="1">
      <c r="A20" s="420" t="s">
        <v>90</v>
      </c>
      <c r="B20" s="1435" t="s">
        <v>714</v>
      </c>
      <c r="C20" s="1436"/>
      <c r="D20" s="321"/>
      <c r="E20" s="321"/>
      <c r="F20" s="1116">
        <f>SUM(D20+E20)</f>
        <v>0</v>
      </c>
      <c r="G20" s="48"/>
    </row>
    <row r="21" spans="1:7" ht="12.75" customHeight="1" thickBot="1">
      <c r="A21" s="421" t="s">
        <v>773</v>
      </c>
      <c r="B21" s="1437" t="s">
        <v>715</v>
      </c>
      <c r="C21" s="1438"/>
      <c r="D21" s="322"/>
      <c r="E21" s="322"/>
      <c r="F21" s="1119">
        <f>SUM(D21+E21)</f>
        <v>0</v>
      </c>
      <c r="G21" s="48"/>
    </row>
    <row r="22" spans="1:7" ht="12.75">
      <c r="A22" s="318"/>
      <c r="B22" s="257"/>
      <c r="C22" s="257"/>
      <c r="D22" s="257"/>
      <c r="E22" s="318"/>
      <c r="F22" s="319"/>
      <c r="G22" s="48"/>
    </row>
    <row r="23" spans="1:7" ht="12.75">
      <c r="A23" s="52" t="s">
        <v>655</v>
      </c>
      <c r="B23" s="234"/>
      <c r="C23" s="234"/>
      <c r="D23" s="257"/>
      <c r="E23" s="318"/>
      <c r="F23" s="319"/>
      <c r="G23" s="48"/>
    </row>
    <row r="24" spans="1:7" ht="12.75">
      <c r="A24" s="1430" t="s">
        <v>845</v>
      </c>
      <c r="B24" s="1431"/>
      <c r="C24" s="1431"/>
      <c r="D24" s="1431"/>
      <c r="E24" s="1431"/>
      <c r="F24" s="1431"/>
      <c r="G24" s="48"/>
    </row>
    <row r="25" spans="1:7" ht="93.75" customHeight="1">
      <c r="A25" s="1345" t="s">
        <v>0</v>
      </c>
      <c r="B25" s="1425"/>
      <c r="C25" s="1425"/>
      <c r="D25" s="1425"/>
      <c r="E25" s="1425"/>
      <c r="F25" s="1425"/>
      <c r="G25" s="313"/>
    </row>
    <row r="26" spans="1:7" ht="89.25" customHeight="1">
      <c r="A26" s="1417" t="s">
        <v>1</v>
      </c>
      <c r="B26" s="1418"/>
      <c r="C26" s="1418"/>
      <c r="D26" s="1418"/>
      <c r="E26" s="1418"/>
      <c r="F26" s="1418"/>
      <c r="G26" s="313"/>
    </row>
    <row r="27" spans="1:7" ht="94.5" customHeight="1">
      <c r="A27" s="1417" t="s">
        <v>2</v>
      </c>
      <c r="B27" s="1418"/>
      <c r="C27" s="1418"/>
      <c r="D27" s="1418"/>
      <c r="E27" s="1418"/>
      <c r="F27" s="1418"/>
      <c r="G27" s="313"/>
    </row>
    <row r="28" spans="1:7" ht="68.25" customHeight="1">
      <c r="A28" s="1417" t="s">
        <v>3</v>
      </c>
      <c r="B28" s="1418"/>
      <c r="C28" s="1418"/>
      <c r="D28" s="1418"/>
      <c r="E28" s="1418"/>
      <c r="F28" s="1418"/>
      <c r="G28" s="313"/>
    </row>
    <row r="29" spans="1:7" ht="45.75" customHeight="1">
      <c r="A29" s="1417" t="s">
        <v>843</v>
      </c>
      <c r="B29" s="1418"/>
      <c r="C29" s="1418"/>
      <c r="D29" s="1418"/>
      <c r="E29" s="1418"/>
      <c r="F29" s="1418"/>
      <c r="G29" s="313"/>
    </row>
    <row r="30" spans="1:7" ht="15">
      <c r="A30" s="1417" t="s">
        <v>844</v>
      </c>
      <c r="B30" s="1418"/>
      <c r="C30" s="1418"/>
      <c r="D30" s="1418"/>
      <c r="E30" s="1418"/>
      <c r="F30" s="1418"/>
      <c r="G30" s="313"/>
    </row>
    <row r="31" spans="1:7" ht="15">
      <c r="A31" s="1419"/>
      <c r="B31" s="1420"/>
      <c r="C31" s="1420"/>
      <c r="D31" s="1420"/>
      <c r="E31" s="1420"/>
      <c r="F31" s="1420"/>
      <c r="G31" s="313"/>
    </row>
    <row r="32" spans="1:7" ht="12.75">
      <c r="A32" s="317"/>
      <c r="B32" s="317"/>
      <c r="C32" s="317"/>
      <c r="D32" s="317"/>
      <c r="E32" s="317"/>
      <c r="F32" s="317"/>
      <c r="G32" s="313"/>
    </row>
    <row r="33" spans="1:7" ht="12.75">
      <c r="A33" s="317"/>
      <c r="B33" s="317"/>
      <c r="C33" s="317"/>
      <c r="D33" s="317"/>
      <c r="E33" s="317"/>
      <c r="F33" s="317"/>
      <c r="G33" s="313"/>
    </row>
    <row r="34" spans="1:7" ht="12.75">
      <c r="A34" s="317"/>
      <c r="B34" s="317"/>
      <c r="C34" s="317"/>
      <c r="D34" s="317"/>
      <c r="E34" s="317"/>
      <c r="F34" s="317"/>
      <c r="G34" s="313"/>
    </row>
    <row r="35" spans="1:7" ht="12.75">
      <c r="A35" s="317"/>
      <c r="B35" s="317"/>
      <c r="C35" s="317"/>
      <c r="D35" s="317"/>
      <c r="E35" s="317"/>
      <c r="F35" s="317"/>
      <c r="G35" s="313"/>
    </row>
    <row r="36" spans="1:7" ht="12.75">
      <c r="A36" s="317"/>
      <c r="B36" s="317"/>
      <c r="C36" s="317"/>
      <c r="D36" s="317"/>
      <c r="E36" s="317"/>
      <c r="F36" s="317"/>
      <c r="G36" s="317"/>
    </row>
    <row r="37" spans="1:7" ht="12.75">
      <c r="A37" s="317"/>
      <c r="B37" s="317"/>
      <c r="C37" s="317"/>
      <c r="D37" s="317"/>
      <c r="E37" s="317"/>
      <c r="F37" s="317"/>
      <c r="G37" s="317"/>
    </row>
    <row r="38" spans="1:7" ht="12.75">
      <c r="A38" s="317"/>
      <c r="B38" s="317"/>
      <c r="C38" s="317"/>
      <c r="D38" s="317"/>
      <c r="E38" s="317"/>
      <c r="F38" s="317"/>
      <c r="G38" s="317"/>
    </row>
    <row r="39" spans="1:7" ht="12.75">
      <c r="A39" s="317"/>
      <c r="B39" s="317"/>
      <c r="C39" s="317"/>
      <c r="D39" s="317"/>
      <c r="E39" s="317"/>
      <c r="F39" s="317"/>
      <c r="G39" s="317"/>
    </row>
    <row r="40" spans="1:7" ht="12.75">
      <c r="A40" s="317"/>
      <c r="B40" s="317"/>
      <c r="C40" s="317"/>
      <c r="D40" s="317"/>
      <c r="E40" s="317"/>
      <c r="F40" s="317"/>
      <c r="G40" s="317"/>
    </row>
    <row r="42" ht="12.75">
      <c r="A42" s="2"/>
    </row>
    <row r="43" ht="12.75">
      <c r="A43" s="2"/>
    </row>
  </sheetData>
  <sheetProtection sheet="1" formatRows="0" insertRows="0" deleteRows="0"/>
  <mergeCells count="18">
    <mergeCell ref="A29:F29"/>
    <mergeCell ref="B3:C4"/>
    <mergeCell ref="A3:A4"/>
    <mergeCell ref="A24:F24"/>
    <mergeCell ref="D3:F3"/>
    <mergeCell ref="B20:C20"/>
    <mergeCell ref="B21:C21"/>
    <mergeCell ref="B10:C10"/>
    <mergeCell ref="A30:F30"/>
    <mergeCell ref="A31:F31"/>
    <mergeCell ref="B5:C5"/>
    <mergeCell ref="B6:B9"/>
    <mergeCell ref="A28:F28"/>
    <mergeCell ref="A25:F25"/>
    <mergeCell ref="A26:F26"/>
    <mergeCell ref="A27:F27"/>
    <mergeCell ref="B12:B15"/>
    <mergeCell ref="B17:B19"/>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dimension ref="A1:G37"/>
  <sheetViews>
    <sheetView zoomScalePageLayoutView="0" workbookViewId="0" topLeftCell="A1">
      <selection activeCell="E18" sqref="E18"/>
    </sheetView>
  </sheetViews>
  <sheetFormatPr defaultColWidth="9.140625" defaultRowHeight="15"/>
  <cols>
    <col min="1" max="1" width="3.421875" style="18" customWidth="1"/>
    <col min="2" max="2" width="49.57421875" style="8" customWidth="1"/>
    <col min="3" max="3" width="16.421875" style="8" customWidth="1"/>
    <col min="4" max="4" width="17.7109375" style="8" customWidth="1"/>
    <col min="5" max="5" width="17.28125" style="8" customWidth="1"/>
    <col min="6" max="6" width="17.00390625" style="8" customWidth="1"/>
    <col min="7" max="16384" width="9.140625" style="8" customWidth="1"/>
  </cols>
  <sheetData>
    <row r="1" spans="1:7" ht="18.75">
      <c r="A1" s="847" t="s">
        <v>815</v>
      </c>
      <c r="B1" s="217"/>
      <c r="C1" s="210"/>
      <c r="D1" s="210"/>
      <c r="E1" s="210"/>
      <c r="F1" s="210"/>
      <c r="G1" s="210"/>
    </row>
    <row r="2" spans="1:7" ht="13.5" thickBot="1">
      <c r="A2" s="225"/>
      <c r="B2" s="210"/>
      <c r="C2" s="210"/>
      <c r="D2" s="282"/>
      <c r="E2" s="210"/>
      <c r="F2" s="282" t="s">
        <v>610</v>
      </c>
      <c r="G2" s="210"/>
    </row>
    <row r="3" spans="1:7" ht="26.25" customHeight="1">
      <c r="A3" s="1444" t="s">
        <v>500</v>
      </c>
      <c r="B3" s="1446" t="s">
        <v>533</v>
      </c>
      <c r="C3" s="474" t="s">
        <v>687</v>
      </c>
      <c r="D3" s="474" t="s">
        <v>688</v>
      </c>
      <c r="E3" s="848" t="s">
        <v>686</v>
      </c>
      <c r="F3" s="283" t="s">
        <v>725</v>
      </c>
      <c r="G3" s="210"/>
    </row>
    <row r="4" spans="1:7" ht="12" customHeight="1" thickBot="1">
      <c r="A4" s="1445"/>
      <c r="B4" s="1447"/>
      <c r="C4" s="475" t="s">
        <v>580</v>
      </c>
      <c r="D4" s="475" t="s">
        <v>581</v>
      </c>
      <c r="E4" s="475" t="s">
        <v>582</v>
      </c>
      <c r="F4" s="284" t="s">
        <v>583</v>
      </c>
      <c r="G4" s="210"/>
    </row>
    <row r="5" spans="1:7" ht="18" customHeight="1">
      <c r="A5" s="470">
        <v>1</v>
      </c>
      <c r="B5" s="285" t="s">
        <v>711</v>
      </c>
      <c r="C5" s="286">
        <f>SUM(C6:C9)</f>
        <v>15718.863</v>
      </c>
      <c r="D5" s="286">
        <f>SUM(D6:D9)</f>
        <v>4838.44121</v>
      </c>
      <c r="E5" s="286">
        <f>SUM(E6:E9)</f>
        <v>8438.06</v>
      </c>
      <c r="F5" s="287">
        <v>0</v>
      </c>
      <c r="G5" s="210"/>
    </row>
    <row r="6" spans="1:7" ht="12.75" customHeight="1">
      <c r="A6" s="288">
        <v>2</v>
      </c>
      <c r="B6" s="289" t="s">
        <v>534</v>
      </c>
      <c r="C6" s="290">
        <v>0</v>
      </c>
      <c r="D6" s="473">
        <v>4236.545</v>
      </c>
      <c r="E6" s="75">
        <v>7348</v>
      </c>
      <c r="F6" s="1121">
        <f>IF(E6=0,"--",D6/E6)</f>
        <v>0.5765575666848122</v>
      </c>
      <c r="G6" s="210"/>
    </row>
    <row r="7" spans="1:7" ht="12.75" customHeight="1">
      <c r="A7" s="288">
        <v>3</v>
      </c>
      <c r="B7" s="291" t="s">
        <v>612</v>
      </c>
      <c r="C7" s="35">
        <v>15718.863</v>
      </c>
      <c r="D7" s="290">
        <v>0</v>
      </c>
      <c r="E7" s="75">
        <v>1084.06</v>
      </c>
      <c r="F7" s="1121">
        <f>IF(E7=0,"--",C7/E7)</f>
        <v>14.499993542792835</v>
      </c>
      <c r="G7" s="210"/>
    </row>
    <row r="8" spans="1:7" ht="12.75" customHeight="1">
      <c r="A8" s="288">
        <v>4</v>
      </c>
      <c r="B8" s="291" t="s">
        <v>613</v>
      </c>
      <c r="C8" s="35">
        <v>0</v>
      </c>
      <c r="D8" s="290">
        <v>0</v>
      </c>
      <c r="E8" s="75">
        <v>0</v>
      </c>
      <c r="F8" s="1121" t="str">
        <f>IF(E8=0,"--",C8/E8)</f>
        <v>--</v>
      </c>
      <c r="G8" s="210"/>
    </row>
    <row r="9" spans="1:7" ht="12.75" customHeight="1">
      <c r="A9" s="288">
        <v>5</v>
      </c>
      <c r="B9" s="292" t="s">
        <v>535</v>
      </c>
      <c r="C9" s="290">
        <v>0</v>
      </c>
      <c r="D9" s="35">
        <v>601.89621</v>
      </c>
      <c r="E9" s="75">
        <v>6</v>
      </c>
      <c r="F9" s="1121">
        <f>IF(E9=0,"--",D9/E9)</f>
        <v>100.316035</v>
      </c>
      <c r="G9" s="210"/>
    </row>
    <row r="10" spans="1:7" ht="21" customHeight="1">
      <c r="A10" s="471">
        <v>6</v>
      </c>
      <c r="B10" s="293" t="s">
        <v>40</v>
      </c>
      <c r="C10" s="294">
        <f>SUM(C11:C22)</f>
        <v>0</v>
      </c>
      <c r="D10" s="294">
        <f>SUM(D11:D22)</f>
        <v>12572.476</v>
      </c>
      <c r="E10" s="294">
        <f>SUM(E11:E22)</f>
        <v>1317</v>
      </c>
      <c r="F10" s="295">
        <v>0</v>
      </c>
      <c r="G10" s="210"/>
    </row>
    <row r="11" spans="1:7" ht="12.75" customHeight="1">
      <c r="A11" s="288">
        <v>7</v>
      </c>
      <c r="B11" s="296" t="s">
        <v>615</v>
      </c>
      <c r="C11" s="290">
        <v>0</v>
      </c>
      <c r="D11" s="35">
        <v>12234.126</v>
      </c>
      <c r="E11" s="1238">
        <v>1007</v>
      </c>
      <c r="F11" s="1121">
        <f aca="true" t="shared" si="0" ref="F11:F17">IF(E11=0,"--",D11/E11)</f>
        <v>12.14908242303873</v>
      </c>
      <c r="G11" s="210"/>
    </row>
    <row r="12" spans="1:7" ht="12.75" customHeight="1">
      <c r="A12" s="288">
        <v>8</v>
      </c>
      <c r="B12" s="297" t="s">
        <v>614</v>
      </c>
      <c r="C12" s="290">
        <v>0</v>
      </c>
      <c r="D12" s="35">
        <v>72.2</v>
      </c>
      <c r="E12" s="75">
        <v>255</v>
      </c>
      <c r="F12" s="1121">
        <f t="shared" si="0"/>
        <v>0.2831372549019608</v>
      </c>
      <c r="G12" s="210"/>
    </row>
    <row r="13" spans="1:7" ht="12.75" customHeight="1">
      <c r="A13" s="288">
        <v>9</v>
      </c>
      <c r="B13" s="478" t="s">
        <v>4</v>
      </c>
      <c r="C13" s="290">
        <v>0</v>
      </c>
      <c r="D13" s="1122"/>
      <c r="E13" s="78"/>
      <c r="F13" s="1121" t="str">
        <f t="shared" si="0"/>
        <v>--</v>
      </c>
      <c r="G13" s="210"/>
    </row>
    <row r="14" spans="1:7" ht="12.75" customHeight="1">
      <c r="A14" s="288">
        <v>10</v>
      </c>
      <c r="B14" s="478" t="s">
        <v>6</v>
      </c>
      <c r="C14" s="290">
        <v>0</v>
      </c>
      <c r="D14" s="1122">
        <v>257.8</v>
      </c>
      <c r="E14" s="78">
        <v>47</v>
      </c>
      <c r="F14" s="1121">
        <f t="shared" si="0"/>
        <v>5.485106382978723</v>
      </c>
      <c r="G14" s="210"/>
    </row>
    <row r="15" spans="1:7" ht="12.75" customHeight="1">
      <c r="A15" s="288">
        <v>11</v>
      </c>
      <c r="B15" s="478" t="s">
        <v>5</v>
      </c>
      <c r="C15" s="290">
        <v>0</v>
      </c>
      <c r="D15" s="1122">
        <v>0</v>
      </c>
      <c r="E15" s="78">
        <v>0</v>
      </c>
      <c r="F15" s="1121" t="str">
        <f t="shared" si="0"/>
        <v>--</v>
      </c>
      <c r="G15" s="210"/>
    </row>
    <row r="16" spans="1:7" ht="12.75" customHeight="1">
      <c r="A16" s="288">
        <v>12</v>
      </c>
      <c r="B16" s="478" t="s">
        <v>869</v>
      </c>
      <c r="C16" s="290">
        <v>0</v>
      </c>
      <c r="D16" s="1122">
        <v>0.85</v>
      </c>
      <c r="E16" s="78">
        <v>5</v>
      </c>
      <c r="F16" s="1121">
        <f t="shared" si="0"/>
        <v>0.16999999999999998</v>
      </c>
      <c r="G16" s="210"/>
    </row>
    <row r="17" spans="1:7" ht="12.75" customHeight="1">
      <c r="A17" s="288">
        <v>13</v>
      </c>
      <c r="B17" s="298" t="s">
        <v>37</v>
      </c>
      <c r="C17" s="290">
        <v>0</v>
      </c>
      <c r="D17" s="1122">
        <v>7.5</v>
      </c>
      <c r="E17" s="78">
        <v>3</v>
      </c>
      <c r="F17" s="1121">
        <f t="shared" si="0"/>
        <v>2.5</v>
      </c>
      <c r="G17" s="210"/>
    </row>
    <row r="18" spans="1:7" ht="25.5">
      <c r="A18" s="288">
        <v>14</v>
      </c>
      <c r="B18" s="478" t="s">
        <v>870</v>
      </c>
      <c r="C18" s="290">
        <v>0</v>
      </c>
      <c r="D18" s="1122">
        <v>0</v>
      </c>
      <c r="E18" s="78">
        <v>0</v>
      </c>
      <c r="F18" s="1121" t="str">
        <f>IF(E18=0,"--",D18/E18)</f>
        <v>--</v>
      </c>
      <c r="G18" s="210"/>
    </row>
    <row r="19" spans="1:7" ht="51">
      <c r="A19" s="288">
        <v>15</v>
      </c>
      <c r="B19" s="478" t="s">
        <v>871</v>
      </c>
      <c r="C19" s="290">
        <v>0</v>
      </c>
      <c r="D19" s="1122">
        <v>0</v>
      </c>
      <c r="E19" s="78">
        <v>0</v>
      </c>
      <c r="F19" s="1121" t="str">
        <f>IF(E19=0,"--",D19/E19)</f>
        <v>--</v>
      </c>
      <c r="G19" s="210"/>
    </row>
    <row r="20" spans="1:7" ht="12.75">
      <c r="A20" s="288">
        <v>16</v>
      </c>
      <c r="B20" s="478" t="s">
        <v>872</v>
      </c>
      <c r="C20" s="290">
        <v>0</v>
      </c>
      <c r="D20" s="1122"/>
      <c r="E20" s="78"/>
      <c r="F20" s="1121" t="str">
        <f>IF(E20=0,"--",D20/E20)</f>
        <v>--</v>
      </c>
      <c r="G20" s="210"/>
    </row>
    <row r="21" spans="1:7" ht="25.5">
      <c r="A21" s="288">
        <v>17</v>
      </c>
      <c r="B21" s="478" t="s">
        <v>7</v>
      </c>
      <c r="C21" s="290">
        <v>0</v>
      </c>
      <c r="D21" s="1122">
        <v>0</v>
      </c>
      <c r="E21" s="78">
        <v>0</v>
      </c>
      <c r="F21" s="1121" t="str">
        <f>IF(E21=0,"--",D21/E21)</f>
        <v>--</v>
      </c>
      <c r="G21" s="210"/>
    </row>
    <row r="22" spans="1:7" ht="26.25" thickBot="1">
      <c r="A22" s="288">
        <v>18</v>
      </c>
      <c r="B22" s="478" t="s">
        <v>38</v>
      </c>
      <c r="C22" s="290">
        <v>0</v>
      </c>
      <c r="D22" s="1122">
        <v>0</v>
      </c>
      <c r="E22" s="78">
        <v>0</v>
      </c>
      <c r="F22" s="1121" t="str">
        <f>IF(E22=0,"--",D22/E22)</f>
        <v>--</v>
      </c>
      <c r="G22" s="210"/>
    </row>
    <row r="23" spans="1:7" ht="17.25" customHeight="1" thickBot="1">
      <c r="A23" s="479">
        <v>20</v>
      </c>
      <c r="B23" s="480" t="s">
        <v>8</v>
      </c>
      <c r="C23" s="1120">
        <f>C5+C10</f>
        <v>15718.863</v>
      </c>
      <c r="D23" s="1120">
        <f>D5+D10</f>
        <v>17410.91721</v>
      </c>
      <c r="E23" s="1120">
        <f>E5+E10</f>
        <v>9755.06</v>
      </c>
      <c r="F23" s="299">
        <v>0</v>
      </c>
      <c r="G23" s="210"/>
    </row>
    <row r="24" spans="1:7" ht="12.75" customHeight="1">
      <c r="A24" s="261"/>
      <c r="B24" s="343" t="s">
        <v>387</v>
      </c>
      <c r="C24" s="344">
        <f>C23-'11.c'!C4</f>
        <v>0</v>
      </c>
      <c r="D24" s="85"/>
      <c r="E24" s="86"/>
      <c r="F24" s="257"/>
      <c r="G24" s="210"/>
    </row>
    <row r="25" spans="1:7" ht="12.75" customHeight="1">
      <c r="A25" s="300" t="s">
        <v>655</v>
      </c>
      <c r="B25" s="301"/>
      <c r="C25" s="139"/>
      <c r="D25" s="139"/>
      <c r="E25" s="140"/>
      <c r="F25" s="300"/>
      <c r="G25" s="210"/>
    </row>
    <row r="26" spans="1:7" ht="24.75" customHeight="1">
      <c r="A26" s="1443" t="s">
        <v>128</v>
      </c>
      <c r="B26" s="1443"/>
      <c r="C26" s="1443"/>
      <c r="D26" s="1443"/>
      <c r="E26" s="1443"/>
      <c r="F26" s="1443"/>
      <c r="G26" s="210"/>
    </row>
    <row r="27" spans="1:7" ht="12.75" customHeight="1">
      <c r="A27" s="303" t="s">
        <v>126</v>
      </c>
      <c r="B27" s="255"/>
      <c r="C27" s="304"/>
      <c r="D27" s="304"/>
      <c r="E27" s="304"/>
      <c r="F27" s="304"/>
      <c r="G27" s="210"/>
    </row>
    <row r="28" spans="1:7" ht="26.25" customHeight="1">
      <c r="A28" s="1443" t="s">
        <v>700</v>
      </c>
      <c r="B28" s="1443"/>
      <c r="C28" s="1443"/>
      <c r="D28" s="1443"/>
      <c r="E28" s="1443"/>
      <c r="F28" s="1443"/>
      <c r="G28" s="210"/>
    </row>
    <row r="29" spans="1:7" ht="15" customHeight="1">
      <c r="A29" s="305" t="s">
        <v>837</v>
      </c>
      <c r="B29" s="302"/>
      <c r="C29" s="302"/>
      <c r="D29" s="302"/>
      <c r="E29" s="302"/>
      <c r="F29" s="302"/>
      <c r="G29" s="210"/>
    </row>
    <row r="30" spans="1:7" ht="40.5" customHeight="1">
      <c r="A30" s="1441" t="s">
        <v>873</v>
      </c>
      <c r="B30" s="1442"/>
      <c r="C30" s="1442"/>
      <c r="D30" s="1442"/>
      <c r="E30" s="1442"/>
      <c r="F30" s="1442"/>
      <c r="G30" s="210"/>
    </row>
    <row r="31" spans="1:7" ht="6" customHeight="1">
      <c r="A31" s="481"/>
      <c r="B31" s="481"/>
      <c r="C31" s="481"/>
      <c r="D31" s="481"/>
      <c r="E31" s="481"/>
      <c r="F31" s="481"/>
      <c r="G31" s="210"/>
    </row>
    <row r="32" spans="1:7" ht="12.75" customHeight="1">
      <c r="A32" s="305" t="s">
        <v>699</v>
      </c>
      <c r="B32" s="302"/>
      <c r="C32" s="302"/>
      <c r="D32" s="302"/>
      <c r="E32" s="302"/>
      <c r="F32" s="302"/>
      <c r="G32" s="210"/>
    </row>
    <row r="33" spans="1:7" ht="12.75">
      <c r="A33" s="304" t="s">
        <v>125</v>
      </c>
      <c r="B33" s="306"/>
      <c r="C33" s="304"/>
      <c r="D33" s="304"/>
      <c r="E33" s="304"/>
      <c r="F33" s="304"/>
      <c r="G33" s="210"/>
    </row>
    <row r="34" spans="1:7" ht="12.75">
      <c r="A34" s="304" t="s">
        <v>127</v>
      </c>
      <c r="B34" s="210"/>
      <c r="C34" s="210"/>
      <c r="D34" s="307"/>
      <c r="E34" s="210"/>
      <c r="F34" s="210"/>
      <c r="G34" s="210"/>
    </row>
    <row r="35" spans="1:7" ht="12.75">
      <c r="A35" s="225"/>
      <c r="B35" s="210"/>
      <c r="C35" s="210"/>
      <c r="D35" s="210"/>
      <c r="E35" s="210"/>
      <c r="F35" s="210"/>
      <c r="G35" s="210"/>
    </row>
    <row r="36" spans="1:7" ht="12.75">
      <c r="A36" s="225"/>
      <c r="B36" s="210"/>
      <c r="C36" s="210"/>
      <c r="D36" s="210"/>
      <c r="E36" s="210"/>
      <c r="F36" s="210"/>
      <c r="G36" s="210"/>
    </row>
    <row r="37" spans="1:7" ht="12.75">
      <c r="A37" s="225"/>
      <c r="B37" s="210"/>
      <c r="C37" s="210"/>
      <c r="D37" s="210"/>
      <c r="E37" s="210"/>
      <c r="F37" s="210"/>
      <c r="G37" s="210"/>
    </row>
  </sheetData>
  <sheetProtection sheet="1"/>
  <protectedRanges>
    <protectedRange sqref="D9 D24:D25 D11:D22" name="Oblast1"/>
  </protectedRanges>
  <mergeCells count="5">
    <mergeCell ref="A30:F30"/>
    <mergeCell ref="A28:F28"/>
    <mergeCell ref="A26:F26"/>
    <mergeCell ref="A3:A4"/>
    <mergeCell ref="B3:B4"/>
  </mergeCells>
  <conditionalFormatting sqref="C24">
    <cfRule type="cellIs" priority="1" dxfId="16" operator="lessThan" stopIfTrue="1">
      <formula>0</formula>
    </cfRule>
    <cfRule type="cellIs" priority="2" dxfId="16" operator="greaterThan" stopIfTrue="1">
      <formula>0</formula>
    </cfRule>
  </conditionalFormatting>
  <printOptions horizontalCentered="1"/>
  <pageMargins left="0.5905511811023623" right="0.5905511811023623" top="0.5905511811023623" bottom="0.3937007874015748" header="0.5118110236220472" footer="0.5118110236220472"/>
  <pageSetup cellComments="asDisplayed" horizontalDpi="300" verticalDpi="300" orientation="landscape" paperSize="9" scale="90" r:id="rId1"/>
  <ignoredErrors>
    <ignoredError sqref="E5" unlockedFormula="1"/>
  </ignoredErrors>
</worksheet>
</file>

<file path=xl/worksheets/sheet13.xml><?xml version="1.0" encoding="utf-8"?>
<worksheet xmlns="http://schemas.openxmlformats.org/spreadsheetml/2006/main" xmlns:r="http://schemas.openxmlformats.org/officeDocument/2006/relationships">
  <dimension ref="A1:AA71"/>
  <sheetViews>
    <sheetView workbookViewId="0" topLeftCell="A1">
      <selection activeCell="H11" sqref="H11"/>
    </sheetView>
  </sheetViews>
  <sheetFormatPr defaultColWidth="9.140625" defaultRowHeight="15"/>
  <cols>
    <col min="1" max="1" width="3.8515625" style="8" customWidth="1"/>
    <col min="2" max="2" width="6.421875" style="41" customWidth="1"/>
    <col min="3" max="3" width="9.7109375" style="41" customWidth="1"/>
    <col min="4" max="4" width="14.7109375" style="41" customWidth="1"/>
    <col min="5" max="6" width="12.28125" style="41" bestFit="1" customWidth="1"/>
    <col min="7" max="7" width="12.00390625" style="41" bestFit="1" customWidth="1"/>
    <col min="8" max="8" width="9.7109375" style="41" customWidth="1"/>
    <col min="9" max="9" width="12.00390625" style="8" bestFit="1" customWidth="1"/>
    <col min="10" max="10" width="10.421875" style="8" customWidth="1"/>
    <col min="11" max="11" width="10.00390625" style="8" bestFit="1" customWidth="1"/>
    <col min="12" max="12" width="12.28125" style="8" bestFit="1" customWidth="1"/>
    <col min="13" max="13" width="10.00390625" style="8" customWidth="1"/>
    <col min="14" max="14" width="8.8515625" style="8" customWidth="1"/>
    <col min="15" max="15" width="10.00390625" style="8" bestFit="1" customWidth="1"/>
    <col min="16" max="16" width="9.57421875" style="8" customWidth="1"/>
    <col min="17" max="17" width="9.00390625" style="8" bestFit="1" customWidth="1"/>
    <col min="18" max="18" width="9.140625" style="8" customWidth="1"/>
    <col min="19" max="19" width="10.57421875" style="8" bestFit="1" customWidth="1"/>
    <col min="20" max="20" width="9.421875" style="8" customWidth="1"/>
    <col min="21" max="21" width="11.00390625" style="8" bestFit="1" customWidth="1"/>
    <col min="22" max="22" width="9.140625" style="8" customWidth="1"/>
    <col min="23" max="23" width="11.00390625" style="8" bestFit="1" customWidth="1"/>
    <col min="24" max="24" width="10.00390625" style="8" bestFit="1" customWidth="1"/>
    <col min="25" max="25" width="12.28125" style="8" bestFit="1" customWidth="1"/>
    <col min="26" max="26" width="11.00390625" style="8" bestFit="1" customWidth="1"/>
    <col min="27" max="16384" width="9.140625" style="8" customWidth="1"/>
  </cols>
  <sheetData>
    <row r="1" spans="1:27" ht="23.25">
      <c r="A1" s="858" t="s">
        <v>9</v>
      </c>
      <c r="B1" s="255"/>
      <c r="C1" s="255"/>
      <c r="D1" s="255"/>
      <c r="E1" s="255"/>
      <c r="F1" s="255"/>
      <c r="G1" s="255"/>
      <c r="H1" s="255"/>
      <c r="I1" s="256"/>
      <c r="J1" s="256"/>
      <c r="K1" s="256"/>
      <c r="L1" s="256"/>
      <c r="M1" s="256"/>
      <c r="N1" s="256"/>
      <c r="O1" s="256"/>
      <c r="P1" s="257"/>
      <c r="Q1" s="257"/>
      <c r="R1" s="257"/>
      <c r="S1" s="257"/>
      <c r="T1" s="257"/>
      <c r="U1" s="257"/>
      <c r="V1" s="257"/>
      <c r="W1" s="210"/>
      <c r="X1" s="210"/>
      <c r="Y1" s="210"/>
      <c r="Z1" s="210"/>
      <c r="AA1" s="210"/>
    </row>
    <row r="2" spans="1:27" s="67" customFormat="1" ht="4.5" customHeight="1">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row>
    <row r="3" spans="1:27" s="67" customFormat="1" ht="15" customHeight="1">
      <c r="A3" s="819" t="s">
        <v>942</v>
      </c>
      <c r="B3" s="258"/>
      <c r="C3" s="258"/>
      <c r="D3" s="258"/>
      <c r="E3" s="258"/>
      <c r="F3" s="258"/>
      <c r="G3" s="258"/>
      <c r="H3" s="258"/>
      <c r="I3" s="258"/>
      <c r="J3" s="258"/>
      <c r="K3" s="258"/>
      <c r="L3" s="258"/>
      <c r="M3" s="258"/>
      <c r="N3" s="258"/>
      <c r="O3" s="258"/>
      <c r="P3" s="258"/>
      <c r="Q3" s="258"/>
      <c r="R3" s="258"/>
      <c r="S3" s="258"/>
      <c r="T3" s="258"/>
      <c r="U3" s="258"/>
      <c r="V3" s="258"/>
      <c r="W3" s="258"/>
      <c r="X3" s="258"/>
      <c r="Y3" s="258"/>
      <c r="Z3" s="260" t="s">
        <v>528</v>
      </c>
      <c r="AA3" s="258"/>
    </row>
    <row r="4" spans="1:27" s="67" customFormat="1" ht="5.25" customHeight="1" thickBot="1">
      <c r="A4" s="258"/>
      <c r="B4" s="258"/>
      <c r="C4" s="258"/>
      <c r="D4" s="258"/>
      <c r="E4" s="258"/>
      <c r="F4" s="258"/>
      <c r="G4" s="258"/>
      <c r="H4" s="258"/>
      <c r="I4" s="258"/>
      <c r="J4" s="258"/>
      <c r="K4" s="258"/>
      <c r="L4" s="258"/>
      <c r="M4" s="258"/>
      <c r="N4" s="258"/>
      <c r="O4" s="258"/>
      <c r="P4" s="258"/>
      <c r="Q4" s="258"/>
      <c r="R4" s="256"/>
      <c r="S4" s="258"/>
      <c r="T4" s="258"/>
      <c r="U4" s="258"/>
      <c r="V4" s="258"/>
      <c r="W4" s="258"/>
      <c r="X4" s="258"/>
      <c r="Y4" s="258"/>
      <c r="Z4" s="260"/>
      <c r="AA4" s="258"/>
    </row>
    <row r="5" spans="1:27" ht="15" customHeight="1">
      <c r="A5" s="1514" t="s">
        <v>500</v>
      </c>
      <c r="B5" s="1505" t="s">
        <v>537</v>
      </c>
      <c r="C5" s="1506"/>
      <c r="D5" s="1507"/>
      <c r="E5" s="1502" t="s">
        <v>652</v>
      </c>
      <c r="F5" s="1503"/>
      <c r="G5" s="1503"/>
      <c r="H5" s="1503"/>
      <c r="I5" s="1503"/>
      <c r="J5" s="1503"/>
      <c r="K5" s="1503"/>
      <c r="L5" s="1503"/>
      <c r="M5" s="1503"/>
      <c r="N5" s="1503"/>
      <c r="O5" s="1503"/>
      <c r="P5" s="1503"/>
      <c r="Q5" s="1503"/>
      <c r="R5" s="1503"/>
      <c r="S5" s="1503"/>
      <c r="T5" s="1503"/>
      <c r="U5" s="1503"/>
      <c r="V5" s="1503"/>
      <c r="W5" s="1503"/>
      <c r="X5" s="1503"/>
      <c r="Y5" s="1503"/>
      <c r="Z5" s="1504"/>
      <c r="AA5" s="258"/>
    </row>
    <row r="6" spans="1:27" ht="19.5" customHeight="1">
      <c r="A6" s="1515"/>
      <c r="B6" s="1508"/>
      <c r="C6" s="1509"/>
      <c r="D6" s="1510"/>
      <c r="E6" s="1468" t="s">
        <v>641</v>
      </c>
      <c r="F6" s="1469"/>
      <c r="G6" s="1469"/>
      <c r="H6" s="1470"/>
      <c r="I6" s="1468" t="s">
        <v>645</v>
      </c>
      <c r="J6" s="1469"/>
      <c r="K6" s="1469"/>
      <c r="L6" s="1470"/>
      <c r="M6" s="1468" t="s">
        <v>637</v>
      </c>
      <c r="N6" s="1469"/>
      <c r="O6" s="1469"/>
      <c r="P6" s="1469"/>
      <c r="Q6" s="1469"/>
      <c r="R6" s="1470"/>
      <c r="S6" s="1477" t="s">
        <v>635</v>
      </c>
      <c r="T6" s="1478"/>
      <c r="U6" s="1477" t="s">
        <v>529</v>
      </c>
      <c r="V6" s="1478"/>
      <c r="W6" s="1477" t="s">
        <v>638</v>
      </c>
      <c r="X6" s="1478"/>
      <c r="Y6" s="1485" t="s">
        <v>634</v>
      </c>
      <c r="Z6" s="1486"/>
      <c r="AA6" s="258"/>
    </row>
    <row r="7" spans="1:27" ht="19.5" customHeight="1">
      <c r="A7" s="1515"/>
      <c r="B7" s="1508"/>
      <c r="C7" s="1509"/>
      <c r="D7" s="1510"/>
      <c r="E7" s="1471" t="s">
        <v>636</v>
      </c>
      <c r="F7" s="1472"/>
      <c r="G7" s="1466" t="s">
        <v>644</v>
      </c>
      <c r="H7" s="1467"/>
      <c r="I7" s="1471" t="s">
        <v>807</v>
      </c>
      <c r="J7" s="1472"/>
      <c r="K7" s="1466" t="s">
        <v>646</v>
      </c>
      <c r="L7" s="1467"/>
      <c r="M7" s="1471" t="s">
        <v>653</v>
      </c>
      <c r="N7" s="1472"/>
      <c r="O7" s="1466" t="s">
        <v>654</v>
      </c>
      <c r="P7" s="1472"/>
      <c r="Q7" s="1466" t="s">
        <v>648</v>
      </c>
      <c r="R7" s="1467"/>
      <c r="S7" s="1468"/>
      <c r="T7" s="1470"/>
      <c r="U7" s="1468"/>
      <c r="V7" s="1470"/>
      <c r="W7" s="1468"/>
      <c r="X7" s="1470"/>
      <c r="Y7" s="1487"/>
      <c r="Z7" s="1488"/>
      <c r="AA7" s="258"/>
    </row>
    <row r="8" spans="1:27" s="18" customFormat="1" ht="18.75" customHeight="1" thickBot="1">
      <c r="A8" s="1516"/>
      <c r="B8" s="1511"/>
      <c r="C8" s="1512"/>
      <c r="D8" s="1513"/>
      <c r="E8" s="262" t="s">
        <v>536</v>
      </c>
      <c r="F8" s="263" t="s">
        <v>785</v>
      </c>
      <c r="G8" s="264" t="s">
        <v>536</v>
      </c>
      <c r="H8" s="265" t="s">
        <v>785</v>
      </c>
      <c r="I8" s="262" t="s">
        <v>536</v>
      </c>
      <c r="J8" s="264" t="s">
        <v>785</v>
      </c>
      <c r="K8" s="264" t="s">
        <v>536</v>
      </c>
      <c r="L8" s="265" t="s">
        <v>785</v>
      </c>
      <c r="M8" s="262" t="s">
        <v>536</v>
      </c>
      <c r="N8" s="264" t="s">
        <v>785</v>
      </c>
      <c r="O8" s="264" t="s">
        <v>536</v>
      </c>
      <c r="P8" s="264" t="s">
        <v>785</v>
      </c>
      <c r="Q8" s="264" t="s">
        <v>536</v>
      </c>
      <c r="R8" s="265" t="s">
        <v>785</v>
      </c>
      <c r="S8" s="262" t="s">
        <v>536</v>
      </c>
      <c r="T8" s="265" t="s">
        <v>785</v>
      </c>
      <c r="U8" s="262" t="s">
        <v>536</v>
      </c>
      <c r="V8" s="265" t="s">
        <v>785</v>
      </c>
      <c r="W8" s="262" t="s">
        <v>536</v>
      </c>
      <c r="X8" s="265" t="s">
        <v>785</v>
      </c>
      <c r="Y8" s="809" t="s">
        <v>10</v>
      </c>
      <c r="Z8" s="810" t="s">
        <v>785</v>
      </c>
      <c r="AA8" s="266"/>
    </row>
    <row r="9" spans="1:27" ht="15" customHeight="1">
      <c r="A9" s="267">
        <v>1</v>
      </c>
      <c r="B9" s="1450" t="s">
        <v>647</v>
      </c>
      <c r="C9" s="1452" t="s">
        <v>633</v>
      </c>
      <c r="D9" s="1453"/>
      <c r="E9" s="969">
        <v>88227.789</v>
      </c>
      <c r="F9" s="970">
        <v>5200.141</v>
      </c>
      <c r="G9" s="970">
        <v>740.57</v>
      </c>
      <c r="H9" s="971"/>
      <c r="I9" s="972"/>
      <c r="J9" s="973"/>
      <c r="K9" s="973"/>
      <c r="L9" s="974"/>
      <c r="M9" s="969">
        <v>65.798</v>
      </c>
      <c r="N9" s="970">
        <v>361.16</v>
      </c>
      <c r="O9" s="970"/>
      <c r="P9" s="970"/>
      <c r="Q9" s="970"/>
      <c r="R9" s="971"/>
      <c r="S9" s="969"/>
      <c r="T9" s="971"/>
      <c r="U9" s="972">
        <v>500.807</v>
      </c>
      <c r="V9" s="974">
        <v>360</v>
      </c>
      <c r="W9" s="969">
        <v>5437.439</v>
      </c>
      <c r="X9" s="971">
        <v>4550</v>
      </c>
      <c r="Y9" s="811">
        <f aca="true" t="shared" si="0" ref="Y9:Z13">E9+G9+I9+K9+M9+O9+Q9+S9+U9+W9</f>
        <v>94972.403</v>
      </c>
      <c r="Z9" s="812">
        <f t="shared" si="0"/>
        <v>10471.301</v>
      </c>
      <c r="AA9" s="258"/>
    </row>
    <row r="10" spans="1:27" ht="15" customHeight="1">
      <c r="A10" s="267">
        <v>2</v>
      </c>
      <c r="B10" s="1451"/>
      <c r="C10" s="1464" t="s">
        <v>539</v>
      </c>
      <c r="D10" s="1465"/>
      <c r="E10" s="975">
        <v>3792.369</v>
      </c>
      <c r="F10" s="973">
        <v>1200</v>
      </c>
      <c r="G10" s="973"/>
      <c r="H10" s="976">
        <v>207.72</v>
      </c>
      <c r="I10" s="972">
        <v>3218.455</v>
      </c>
      <c r="J10" s="973">
        <v>548.08</v>
      </c>
      <c r="K10" s="973"/>
      <c r="L10" s="974"/>
      <c r="M10" s="975"/>
      <c r="N10" s="973"/>
      <c r="O10" s="973"/>
      <c r="P10" s="973"/>
      <c r="Q10" s="973"/>
      <c r="R10" s="976"/>
      <c r="S10" s="975"/>
      <c r="T10" s="976"/>
      <c r="U10" s="972"/>
      <c r="V10" s="974"/>
      <c r="W10" s="975">
        <v>623.355</v>
      </c>
      <c r="X10" s="976">
        <v>23.588</v>
      </c>
      <c r="Y10" s="813">
        <f t="shared" si="0"/>
        <v>7634.179</v>
      </c>
      <c r="Z10" s="814">
        <f t="shared" si="0"/>
        <v>1979.3880000000001</v>
      </c>
      <c r="AA10" s="258"/>
    </row>
    <row r="11" spans="1:27" ht="15" customHeight="1">
      <c r="A11" s="268">
        <v>3</v>
      </c>
      <c r="B11" s="1451"/>
      <c r="C11" s="1489" t="s">
        <v>504</v>
      </c>
      <c r="D11" s="1490"/>
      <c r="E11" s="975">
        <v>29727.239</v>
      </c>
      <c r="F11" s="973">
        <v>1589</v>
      </c>
      <c r="G11" s="973"/>
      <c r="H11" s="976"/>
      <c r="I11" s="972"/>
      <c r="J11" s="973"/>
      <c r="K11" s="973"/>
      <c r="L11" s="974"/>
      <c r="M11" s="975"/>
      <c r="N11" s="973"/>
      <c r="O11" s="973"/>
      <c r="P11" s="973"/>
      <c r="Q11" s="973"/>
      <c r="R11" s="976"/>
      <c r="S11" s="975"/>
      <c r="T11" s="976"/>
      <c r="U11" s="972">
        <v>81</v>
      </c>
      <c r="V11" s="974">
        <v>6.3</v>
      </c>
      <c r="W11" s="975">
        <v>1633.956</v>
      </c>
      <c r="X11" s="976">
        <v>150</v>
      </c>
      <c r="Y11" s="813">
        <f t="shared" si="0"/>
        <v>31442.195</v>
      </c>
      <c r="Z11" s="814">
        <f t="shared" si="0"/>
        <v>1745.3</v>
      </c>
      <c r="AA11" s="258"/>
    </row>
    <row r="12" spans="1:27" ht="15" customHeight="1">
      <c r="A12" s="268">
        <v>4</v>
      </c>
      <c r="B12" s="1455" t="s">
        <v>538</v>
      </c>
      <c r="C12" s="1456"/>
      <c r="D12" s="1457"/>
      <c r="E12" s="975"/>
      <c r="F12" s="973"/>
      <c r="G12" s="973"/>
      <c r="H12" s="976"/>
      <c r="I12" s="972"/>
      <c r="J12" s="973"/>
      <c r="K12" s="973"/>
      <c r="L12" s="974"/>
      <c r="M12" s="975"/>
      <c r="N12" s="973"/>
      <c r="O12" s="973"/>
      <c r="P12" s="973"/>
      <c r="Q12" s="973"/>
      <c r="R12" s="976"/>
      <c r="S12" s="975"/>
      <c r="T12" s="976"/>
      <c r="U12" s="972"/>
      <c r="V12" s="974"/>
      <c r="W12" s="975"/>
      <c r="X12" s="976"/>
      <c r="Y12" s="813">
        <f t="shared" si="0"/>
        <v>0</v>
      </c>
      <c r="Z12" s="814">
        <f t="shared" si="0"/>
        <v>0</v>
      </c>
      <c r="AA12" s="258"/>
    </row>
    <row r="13" spans="1:27" ht="15" customHeight="1" thickBot="1">
      <c r="A13" s="270">
        <v>5</v>
      </c>
      <c r="B13" s="1458" t="s">
        <v>642</v>
      </c>
      <c r="C13" s="1459"/>
      <c r="D13" s="1460"/>
      <c r="E13" s="1123">
        <v>0</v>
      </c>
      <c r="F13" s="1124">
        <v>0</v>
      </c>
      <c r="G13" s="1124">
        <v>0</v>
      </c>
      <c r="H13" s="1125">
        <v>0</v>
      </c>
      <c r="I13" s="1126">
        <v>0</v>
      </c>
      <c r="J13" s="1127">
        <v>0</v>
      </c>
      <c r="K13" s="1127">
        <v>0</v>
      </c>
      <c r="L13" s="1128">
        <v>0</v>
      </c>
      <c r="M13" s="1123">
        <v>0</v>
      </c>
      <c r="N13" s="1124">
        <v>0</v>
      </c>
      <c r="O13" s="1124">
        <v>0</v>
      </c>
      <c r="P13" s="1124">
        <v>0</v>
      </c>
      <c r="Q13" s="1124">
        <v>0</v>
      </c>
      <c r="R13" s="1125">
        <v>0</v>
      </c>
      <c r="S13" s="1123">
        <v>0</v>
      </c>
      <c r="T13" s="1125">
        <v>0</v>
      </c>
      <c r="U13" s="1126">
        <v>0</v>
      </c>
      <c r="V13" s="1128">
        <v>0</v>
      </c>
      <c r="W13" s="1123">
        <v>0</v>
      </c>
      <c r="X13" s="1125">
        <v>0</v>
      </c>
      <c r="Y13" s="815">
        <f t="shared" si="0"/>
        <v>0</v>
      </c>
      <c r="Z13" s="816">
        <f t="shared" si="0"/>
        <v>0</v>
      </c>
      <c r="AA13" s="258"/>
    </row>
    <row r="14" spans="1:27" s="33" customFormat="1" ht="15" customHeight="1" thickBot="1">
      <c r="A14" s="472">
        <v>6</v>
      </c>
      <c r="B14" s="1461" t="s">
        <v>634</v>
      </c>
      <c r="C14" s="1462"/>
      <c r="D14" s="1463"/>
      <c r="E14" s="737">
        <f aca="true" t="shared" si="1" ref="E14:Z14">SUM(E9:E13)</f>
        <v>121747.39700000001</v>
      </c>
      <c r="F14" s="738">
        <f t="shared" si="1"/>
        <v>7989.141</v>
      </c>
      <c r="G14" s="739">
        <f t="shared" si="1"/>
        <v>740.57</v>
      </c>
      <c r="H14" s="740">
        <f t="shared" si="1"/>
        <v>207.72</v>
      </c>
      <c r="I14" s="737">
        <f t="shared" si="1"/>
        <v>3218.455</v>
      </c>
      <c r="J14" s="739">
        <f t="shared" si="1"/>
        <v>548.08</v>
      </c>
      <c r="K14" s="739">
        <f t="shared" si="1"/>
        <v>0</v>
      </c>
      <c r="L14" s="740">
        <f t="shared" si="1"/>
        <v>0</v>
      </c>
      <c r="M14" s="737">
        <f t="shared" si="1"/>
        <v>65.798</v>
      </c>
      <c r="N14" s="739">
        <f t="shared" si="1"/>
        <v>361.16</v>
      </c>
      <c r="O14" s="739">
        <f t="shared" si="1"/>
        <v>0</v>
      </c>
      <c r="P14" s="739">
        <f t="shared" si="1"/>
        <v>0</v>
      </c>
      <c r="Q14" s="739">
        <f t="shared" si="1"/>
        <v>0</v>
      </c>
      <c r="R14" s="740">
        <f t="shared" si="1"/>
        <v>0</v>
      </c>
      <c r="S14" s="741">
        <f t="shared" si="1"/>
        <v>0</v>
      </c>
      <c r="T14" s="742">
        <f t="shared" si="1"/>
        <v>0</v>
      </c>
      <c r="U14" s="741">
        <f t="shared" si="1"/>
        <v>581.807</v>
      </c>
      <c r="V14" s="742">
        <f t="shared" si="1"/>
        <v>366.3</v>
      </c>
      <c r="W14" s="743">
        <f t="shared" si="1"/>
        <v>7694.75</v>
      </c>
      <c r="X14" s="744">
        <f t="shared" si="1"/>
        <v>4723.588</v>
      </c>
      <c r="Y14" s="817">
        <f t="shared" si="1"/>
        <v>134048.777</v>
      </c>
      <c r="Z14" s="818">
        <f t="shared" si="1"/>
        <v>14195.989</v>
      </c>
      <c r="AA14" s="271"/>
    </row>
    <row r="15" spans="1:27" s="67" customFormat="1" ht="15" customHeight="1">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row>
    <row r="16" spans="1:27" ht="14.25" customHeight="1">
      <c r="A16" s="819" t="s">
        <v>943</v>
      </c>
      <c r="B16" s="272"/>
      <c r="C16" s="272"/>
      <c r="D16" s="272"/>
      <c r="E16" s="272"/>
      <c r="F16" s="272"/>
      <c r="G16" s="272"/>
      <c r="H16" s="272"/>
      <c r="I16" s="272"/>
      <c r="J16" s="272"/>
      <c r="K16" s="272"/>
      <c r="L16" s="272"/>
      <c r="M16" s="273" t="s">
        <v>528</v>
      </c>
      <c r="N16" s="272"/>
      <c r="O16" s="272"/>
      <c r="P16" s="272"/>
      <c r="Q16" s="272"/>
      <c r="R16" s="272"/>
      <c r="S16" s="272"/>
      <c r="T16" s="272"/>
      <c r="U16" s="272"/>
      <c r="V16" s="210"/>
      <c r="W16" s="210"/>
      <c r="X16" s="210"/>
      <c r="Y16" s="210"/>
      <c r="Z16" s="210"/>
      <c r="AA16" s="210"/>
    </row>
    <row r="17" spans="1:27" ht="5.25" customHeight="1" thickBot="1">
      <c r="A17" s="259"/>
      <c r="B17" s="272"/>
      <c r="C17" s="272"/>
      <c r="D17" s="272"/>
      <c r="E17" s="272"/>
      <c r="F17" s="272"/>
      <c r="G17" s="272"/>
      <c r="H17" s="272"/>
      <c r="I17" s="272"/>
      <c r="J17" s="272"/>
      <c r="K17" s="272"/>
      <c r="L17" s="272"/>
      <c r="M17" s="273"/>
      <c r="N17" s="258"/>
      <c r="O17" s="258"/>
      <c r="P17" s="258"/>
      <c r="Q17" s="258"/>
      <c r="R17" s="258"/>
      <c r="S17" s="258"/>
      <c r="T17" s="258"/>
      <c r="U17" s="258"/>
      <c r="V17" s="258"/>
      <c r="W17" s="210"/>
      <c r="X17" s="210"/>
      <c r="Y17" s="210"/>
      <c r="Z17" s="210"/>
      <c r="AA17" s="210"/>
    </row>
    <row r="18" spans="1:27" ht="15">
      <c r="A18" s="1499" t="s">
        <v>500</v>
      </c>
      <c r="B18" s="1496" t="s">
        <v>537</v>
      </c>
      <c r="C18" s="1496"/>
      <c r="D18" s="1496"/>
      <c r="E18" s="1473" t="s">
        <v>649</v>
      </c>
      <c r="F18" s="1474"/>
      <c r="G18" s="1475"/>
      <c r="H18" s="1479" t="s">
        <v>651</v>
      </c>
      <c r="I18" s="1480"/>
      <c r="J18" s="1481"/>
      <c r="K18" s="1474" t="s">
        <v>634</v>
      </c>
      <c r="L18" s="1474"/>
      <c r="M18" s="1475"/>
      <c r="N18" s="258"/>
      <c r="O18" s="1484" t="s">
        <v>347</v>
      </c>
      <c r="P18" s="1484"/>
      <c r="Q18" s="1484"/>
      <c r="R18" s="1484"/>
      <c r="S18" s="1484"/>
      <c r="T18" s="1484"/>
      <c r="U18" s="1484"/>
      <c r="V18" s="1484"/>
      <c r="W18" s="1484"/>
      <c r="X18" s="1484"/>
      <c r="Y18" s="1484"/>
      <c r="Z18" s="1484"/>
      <c r="AA18" s="210"/>
    </row>
    <row r="19" spans="1:27" ht="38.25">
      <c r="A19" s="1500"/>
      <c r="B19" s="1497"/>
      <c r="C19" s="1497"/>
      <c r="D19" s="1497"/>
      <c r="E19" s="849" t="s">
        <v>808</v>
      </c>
      <c r="F19" s="850" t="s">
        <v>650</v>
      </c>
      <c r="G19" s="851" t="s">
        <v>640</v>
      </c>
      <c r="H19" s="849" t="s">
        <v>639</v>
      </c>
      <c r="I19" s="850" t="s">
        <v>650</v>
      </c>
      <c r="J19" s="851" t="s">
        <v>640</v>
      </c>
      <c r="K19" s="846" t="s">
        <v>639</v>
      </c>
      <c r="L19" s="261" t="s">
        <v>650</v>
      </c>
      <c r="M19" s="851" t="s">
        <v>640</v>
      </c>
      <c r="N19" s="258"/>
      <c r="O19" s="1484"/>
      <c r="P19" s="1484"/>
      <c r="Q19" s="1484"/>
      <c r="R19" s="1484"/>
      <c r="S19" s="1484"/>
      <c r="T19" s="1484"/>
      <c r="U19" s="1484"/>
      <c r="V19" s="1484"/>
      <c r="W19" s="1484"/>
      <c r="X19" s="1484"/>
      <c r="Y19" s="1484"/>
      <c r="Z19" s="1484"/>
      <c r="AA19" s="258"/>
    </row>
    <row r="20" spans="1:27" s="18" customFormat="1" ht="25.5" customHeight="1" thickBot="1">
      <c r="A20" s="1501"/>
      <c r="B20" s="1498"/>
      <c r="C20" s="1498"/>
      <c r="D20" s="1498"/>
      <c r="E20" s="262">
        <v>1</v>
      </c>
      <c r="F20" s="264">
        <v>2</v>
      </c>
      <c r="G20" s="265" t="s">
        <v>32</v>
      </c>
      <c r="H20" s="262">
        <v>4</v>
      </c>
      <c r="I20" s="264">
        <v>5</v>
      </c>
      <c r="J20" s="265">
        <v>6</v>
      </c>
      <c r="K20" s="263">
        <v>7</v>
      </c>
      <c r="L20" s="274">
        <v>8</v>
      </c>
      <c r="M20" s="265" t="s">
        <v>33</v>
      </c>
      <c r="N20" s="266"/>
      <c r="O20" s="979"/>
      <c r="P20" s="979"/>
      <c r="Q20" s="979"/>
      <c r="R20" s="979"/>
      <c r="S20" s="979"/>
      <c r="T20" s="979"/>
      <c r="U20" s="980"/>
      <c r="V20" s="980"/>
      <c r="W20" s="980"/>
      <c r="X20" s="980"/>
      <c r="Y20" s="980"/>
      <c r="Z20" s="980"/>
      <c r="AA20" s="266"/>
    </row>
    <row r="21" spans="1:27" ht="13.5" customHeight="1">
      <c r="A21" s="275">
        <v>1</v>
      </c>
      <c r="B21" s="1444" t="s">
        <v>643</v>
      </c>
      <c r="C21" s="1482" t="s">
        <v>809</v>
      </c>
      <c r="D21" s="520" t="s">
        <v>628</v>
      </c>
      <c r="E21" s="871">
        <v>18.476</v>
      </c>
      <c r="F21" s="873">
        <v>10451.219</v>
      </c>
      <c r="G21" s="985">
        <f aca="true" t="shared" si="2" ref="G21:G32">IF(E21=0,0,F21/12/E21)</f>
        <v>47.138715991917444</v>
      </c>
      <c r="H21" s="977">
        <v>0.28</v>
      </c>
      <c r="I21" s="970">
        <v>483.821</v>
      </c>
      <c r="J21" s="984"/>
      <c r="K21" s="728">
        <f aca="true" t="shared" si="3" ref="K21:K31">E21+H21</f>
        <v>18.756</v>
      </c>
      <c r="L21" s="729">
        <f aca="true" t="shared" si="4" ref="L21:L31">F21+I21</f>
        <v>10935.039999999999</v>
      </c>
      <c r="M21" s="985">
        <f aca="true" t="shared" si="5" ref="M21:M32">IF(K21=0,0,L21/12/K21)</f>
        <v>48.58463069595506</v>
      </c>
      <c r="N21" s="258"/>
      <c r="O21" s="979"/>
      <c r="P21" s="981"/>
      <c r="Q21" s="979"/>
      <c r="R21" s="979"/>
      <c r="S21" s="981"/>
      <c r="T21" s="979"/>
      <c r="U21" s="979"/>
      <c r="V21" s="979"/>
      <c r="W21" s="979"/>
      <c r="X21" s="979"/>
      <c r="Y21" s="979"/>
      <c r="Z21" s="979"/>
      <c r="AA21" s="258"/>
    </row>
    <row r="22" spans="1:27" ht="13.5" customHeight="1">
      <c r="A22" s="275">
        <v>2</v>
      </c>
      <c r="B22" s="1495"/>
      <c r="C22" s="1482"/>
      <c r="D22" s="520" t="s">
        <v>629</v>
      </c>
      <c r="E22" s="871">
        <v>46.874</v>
      </c>
      <c r="F22" s="873">
        <v>24602.785</v>
      </c>
      <c r="G22" s="985">
        <f t="shared" si="2"/>
        <v>43.739217547752126</v>
      </c>
      <c r="H22" s="978">
        <v>0.312</v>
      </c>
      <c r="I22" s="973">
        <v>1020.772</v>
      </c>
      <c r="J22" s="986"/>
      <c r="K22" s="730">
        <f t="shared" si="3"/>
        <v>47.186</v>
      </c>
      <c r="L22" s="731">
        <f t="shared" si="4"/>
        <v>25623.557</v>
      </c>
      <c r="M22" s="985">
        <f t="shared" si="5"/>
        <v>45.25275328840475</v>
      </c>
      <c r="N22" s="258"/>
      <c r="O22" s="979"/>
      <c r="P22" s="981"/>
      <c r="Q22" s="979"/>
      <c r="R22" s="979"/>
      <c r="S22" s="981"/>
      <c r="T22" s="979"/>
      <c r="U22" s="979"/>
      <c r="V22" s="979"/>
      <c r="W22" s="979"/>
      <c r="X22" s="979"/>
      <c r="Y22" s="979"/>
      <c r="Z22" s="979"/>
      <c r="AA22" s="258"/>
    </row>
    <row r="23" spans="1:27" ht="14.25" customHeight="1">
      <c r="A23" s="276">
        <v>3</v>
      </c>
      <c r="B23" s="1495"/>
      <c r="C23" s="1482"/>
      <c r="D23" s="521" t="s">
        <v>630</v>
      </c>
      <c r="E23" s="872">
        <v>117.786</v>
      </c>
      <c r="F23" s="874">
        <v>42626.827</v>
      </c>
      <c r="G23" s="987">
        <f t="shared" si="2"/>
        <v>30.158385405169824</v>
      </c>
      <c r="H23" s="978">
        <v>0.483</v>
      </c>
      <c r="I23" s="973">
        <v>2943.745</v>
      </c>
      <c r="J23" s="986"/>
      <c r="K23" s="730">
        <f t="shared" si="3"/>
        <v>118.269</v>
      </c>
      <c r="L23" s="731">
        <f t="shared" si="4"/>
        <v>45570.572</v>
      </c>
      <c r="M23" s="987">
        <f t="shared" si="5"/>
        <v>32.10940877716618</v>
      </c>
      <c r="N23" s="258"/>
      <c r="O23" s="979"/>
      <c r="P23" s="981"/>
      <c r="Q23" s="979"/>
      <c r="R23" s="979"/>
      <c r="S23" s="981"/>
      <c r="T23" s="979"/>
      <c r="U23" s="979"/>
      <c r="V23" s="979"/>
      <c r="W23" s="979"/>
      <c r="X23" s="979"/>
      <c r="Y23" s="979"/>
      <c r="Z23" s="979"/>
      <c r="AA23" s="258"/>
    </row>
    <row r="24" spans="1:27" ht="15" customHeight="1">
      <c r="A24" s="276">
        <v>4</v>
      </c>
      <c r="B24" s="1495"/>
      <c r="C24" s="1482"/>
      <c r="D24" s="521" t="s">
        <v>631</v>
      </c>
      <c r="E24" s="872">
        <v>27.803</v>
      </c>
      <c r="F24" s="874">
        <v>7823.679</v>
      </c>
      <c r="G24" s="987">
        <f t="shared" si="2"/>
        <v>23.449744631874257</v>
      </c>
      <c r="H24" s="978">
        <v>0.104</v>
      </c>
      <c r="I24" s="973">
        <v>462.103</v>
      </c>
      <c r="J24" s="986"/>
      <c r="K24" s="730">
        <f t="shared" si="3"/>
        <v>27.907</v>
      </c>
      <c r="L24" s="731">
        <f t="shared" si="4"/>
        <v>8285.782</v>
      </c>
      <c r="M24" s="987">
        <f t="shared" si="5"/>
        <v>24.74224507590688</v>
      </c>
      <c r="N24" s="258"/>
      <c r="O24" s="979"/>
      <c r="P24" s="981"/>
      <c r="Q24" s="979"/>
      <c r="R24" s="979"/>
      <c r="S24" s="981"/>
      <c r="T24" s="979"/>
      <c r="U24" s="979"/>
      <c r="V24" s="979"/>
      <c r="W24" s="979"/>
      <c r="X24" s="979"/>
      <c r="Y24" s="979"/>
      <c r="Z24" s="979"/>
      <c r="AA24" s="258"/>
    </row>
    <row r="25" spans="1:27" ht="15" customHeight="1">
      <c r="A25" s="276">
        <v>5</v>
      </c>
      <c r="B25" s="1495"/>
      <c r="C25" s="1482"/>
      <c r="D25" s="521" t="s">
        <v>632</v>
      </c>
      <c r="E25" s="872">
        <v>4.27</v>
      </c>
      <c r="F25" s="874">
        <v>1263.474</v>
      </c>
      <c r="G25" s="987">
        <f t="shared" si="2"/>
        <v>24.657962529274005</v>
      </c>
      <c r="H25" s="978"/>
      <c r="I25" s="973">
        <v>34.51</v>
      </c>
      <c r="J25" s="986"/>
      <c r="K25" s="730">
        <f t="shared" si="3"/>
        <v>4.27</v>
      </c>
      <c r="L25" s="731">
        <f t="shared" si="4"/>
        <v>1297.984</v>
      </c>
      <c r="M25" s="987">
        <f t="shared" si="5"/>
        <v>25.331459797033567</v>
      </c>
      <c r="N25" s="258"/>
      <c r="O25" s="979"/>
      <c r="P25" s="981"/>
      <c r="Q25" s="979"/>
      <c r="R25" s="979"/>
      <c r="S25" s="981"/>
      <c r="T25" s="979"/>
      <c r="U25" s="979"/>
      <c r="V25" s="979"/>
      <c r="W25" s="979"/>
      <c r="X25" s="979"/>
      <c r="Y25" s="979"/>
      <c r="Z25" s="979"/>
      <c r="AA25" s="258"/>
    </row>
    <row r="26" spans="1:27" ht="15" customHeight="1">
      <c r="A26" s="276">
        <v>6</v>
      </c>
      <c r="B26" s="1495"/>
      <c r="C26" s="1482"/>
      <c r="D26" s="521" t="s">
        <v>877</v>
      </c>
      <c r="E26" s="872">
        <v>5.383</v>
      </c>
      <c r="F26" s="874">
        <v>2200.375</v>
      </c>
      <c r="G26" s="987">
        <f t="shared" si="2"/>
        <v>34.06364171156109</v>
      </c>
      <c r="H26" s="978">
        <v>2.496</v>
      </c>
      <c r="I26" s="973">
        <v>1059.093</v>
      </c>
      <c r="J26" s="986"/>
      <c r="K26" s="730">
        <f t="shared" si="3"/>
        <v>7.879</v>
      </c>
      <c r="L26" s="731">
        <f t="shared" si="4"/>
        <v>3259.468</v>
      </c>
      <c r="M26" s="987">
        <f t="shared" si="5"/>
        <v>34.47421415577273</v>
      </c>
      <c r="N26" s="522"/>
      <c r="O26" s="979"/>
      <c r="P26" s="981"/>
      <c r="Q26" s="979"/>
      <c r="R26" s="979"/>
      <c r="S26" s="981"/>
      <c r="T26" s="979"/>
      <c r="U26" s="979"/>
      <c r="V26" s="979"/>
      <c r="W26" s="979"/>
      <c r="X26" s="979"/>
      <c r="Y26" s="979"/>
      <c r="Z26" s="979"/>
      <c r="AA26" s="258"/>
    </row>
    <row r="27" spans="1:27" ht="15" customHeight="1">
      <c r="A27" s="276">
        <v>7</v>
      </c>
      <c r="B27" s="1495"/>
      <c r="C27" s="1483"/>
      <c r="D27" s="277" t="s">
        <v>634</v>
      </c>
      <c r="E27" s="1129">
        <f>SUM(E21:E26)</f>
        <v>220.592</v>
      </c>
      <c r="F27" s="1127">
        <f>SUM(F21:F26)</f>
        <v>88968.35900000001</v>
      </c>
      <c r="G27" s="987">
        <f t="shared" si="2"/>
        <v>33.609695350088245</v>
      </c>
      <c r="H27" s="748">
        <f>SUM(H21:H26)</f>
        <v>3.6750000000000003</v>
      </c>
      <c r="I27" s="731">
        <f>SUM(I21:I26)</f>
        <v>6004.044</v>
      </c>
      <c r="J27" s="986"/>
      <c r="K27" s="730">
        <f t="shared" si="3"/>
        <v>224.26700000000002</v>
      </c>
      <c r="L27" s="731">
        <f t="shared" si="4"/>
        <v>94972.403</v>
      </c>
      <c r="M27" s="987">
        <f t="shared" si="5"/>
        <v>35.289930826499955</v>
      </c>
      <c r="N27" s="523"/>
      <c r="O27" s="979"/>
      <c r="P27" s="981"/>
      <c r="Q27" s="979"/>
      <c r="R27" s="979"/>
      <c r="S27" s="981"/>
      <c r="T27" s="979"/>
      <c r="U27" s="979"/>
      <c r="V27" s="979"/>
      <c r="W27" s="979"/>
      <c r="X27" s="979"/>
      <c r="Y27" s="979"/>
      <c r="Z27" s="979"/>
      <c r="AA27" s="258"/>
    </row>
    <row r="28" spans="1:27" ht="15" customHeight="1">
      <c r="A28" s="276">
        <v>8</v>
      </c>
      <c r="B28" s="1495"/>
      <c r="C28" s="1493" t="s">
        <v>810</v>
      </c>
      <c r="D28" s="1494"/>
      <c r="E28" s="975">
        <v>7.427</v>
      </c>
      <c r="F28" s="973">
        <v>3792.369</v>
      </c>
      <c r="G28" s="987">
        <f t="shared" si="2"/>
        <v>42.55160226201697</v>
      </c>
      <c r="H28" s="978">
        <v>8.548</v>
      </c>
      <c r="I28" s="973">
        <v>3841.81</v>
      </c>
      <c r="J28" s="986"/>
      <c r="K28" s="730">
        <f t="shared" si="3"/>
        <v>15.975</v>
      </c>
      <c r="L28" s="731">
        <f t="shared" si="4"/>
        <v>7634.179</v>
      </c>
      <c r="M28" s="987">
        <f t="shared" si="5"/>
        <v>39.82357329160146</v>
      </c>
      <c r="N28" s="523"/>
      <c r="O28" s="979"/>
      <c r="P28" s="981"/>
      <c r="Q28" s="979"/>
      <c r="R28" s="979"/>
      <c r="S28" s="981"/>
      <c r="T28" s="979"/>
      <c r="U28" s="979"/>
      <c r="V28" s="979"/>
      <c r="W28" s="979"/>
      <c r="X28" s="979"/>
      <c r="Y28" s="979"/>
      <c r="Z28" s="979"/>
      <c r="AA28" s="258"/>
    </row>
    <row r="29" spans="1:27" ht="15" customHeight="1">
      <c r="A29" s="276">
        <v>9</v>
      </c>
      <c r="B29" s="1450"/>
      <c r="C29" s="1491" t="s">
        <v>811</v>
      </c>
      <c r="D29" s="1492"/>
      <c r="E29" s="975">
        <v>109.594</v>
      </c>
      <c r="F29" s="973">
        <v>29727.239</v>
      </c>
      <c r="G29" s="987">
        <f t="shared" si="2"/>
        <v>22.60406515563504</v>
      </c>
      <c r="H29" s="978">
        <v>3.553</v>
      </c>
      <c r="I29" s="973">
        <v>1714.956</v>
      </c>
      <c r="J29" s="986"/>
      <c r="K29" s="730">
        <f t="shared" si="3"/>
        <v>113.14699999999999</v>
      </c>
      <c r="L29" s="731">
        <f t="shared" si="4"/>
        <v>31442.195</v>
      </c>
      <c r="M29" s="987">
        <f t="shared" si="5"/>
        <v>23.15733441157668</v>
      </c>
      <c r="N29" s="258"/>
      <c r="O29" s="979"/>
      <c r="P29" s="981"/>
      <c r="Q29" s="979"/>
      <c r="R29" s="979"/>
      <c r="S29" s="981"/>
      <c r="T29" s="979"/>
      <c r="U29" s="979"/>
      <c r="V29" s="979"/>
      <c r="W29" s="979"/>
      <c r="X29" s="979"/>
      <c r="Y29" s="979"/>
      <c r="Z29" s="979"/>
      <c r="AA29" s="258"/>
    </row>
    <row r="30" spans="1:27" ht="15" customHeight="1">
      <c r="A30" s="276">
        <v>10</v>
      </c>
      <c r="B30" s="1494" t="s">
        <v>538</v>
      </c>
      <c r="C30" s="1494"/>
      <c r="D30" s="1494"/>
      <c r="E30" s="975"/>
      <c r="F30" s="973"/>
      <c r="G30" s="987">
        <f t="shared" si="2"/>
        <v>0</v>
      </c>
      <c r="H30" s="978"/>
      <c r="I30" s="973"/>
      <c r="J30" s="986"/>
      <c r="K30" s="730">
        <f t="shared" si="3"/>
        <v>0</v>
      </c>
      <c r="L30" s="731">
        <f t="shared" si="4"/>
        <v>0</v>
      </c>
      <c r="M30" s="987">
        <f t="shared" si="5"/>
        <v>0</v>
      </c>
      <c r="N30" s="258"/>
      <c r="O30" s="7"/>
      <c r="P30" s="7"/>
      <c r="Q30" s="7"/>
      <c r="R30" s="7"/>
      <c r="S30" s="7"/>
      <c r="T30" s="7"/>
      <c r="U30" s="7"/>
      <c r="V30" s="7"/>
      <c r="W30" s="7"/>
      <c r="X30" s="979"/>
      <c r="Y30" s="979"/>
      <c r="Z30" s="979"/>
      <c r="AA30" s="258"/>
    </row>
    <row r="31" spans="1:27" ht="15" customHeight="1" thickBot="1">
      <c r="A31" s="278">
        <v>11</v>
      </c>
      <c r="B31" s="1454" t="s">
        <v>642</v>
      </c>
      <c r="C31" s="1454"/>
      <c r="D31" s="1454"/>
      <c r="E31" s="1123">
        <v>0</v>
      </c>
      <c r="F31" s="1124">
        <v>0</v>
      </c>
      <c r="G31" s="732" t="s">
        <v>39</v>
      </c>
      <c r="H31" s="749">
        <v>0</v>
      </c>
      <c r="I31" s="1124">
        <v>0</v>
      </c>
      <c r="J31" s="946"/>
      <c r="K31" s="733">
        <f t="shared" si="3"/>
        <v>0</v>
      </c>
      <c r="L31" s="734">
        <f t="shared" si="4"/>
        <v>0</v>
      </c>
      <c r="M31" s="732" t="s">
        <v>39</v>
      </c>
      <c r="N31" s="258"/>
      <c r="O31" s="7"/>
      <c r="P31" s="7"/>
      <c r="Q31" s="7"/>
      <c r="R31" s="7"/>
      <c r="S31" s="7"/>
      <c r="T31" s="7"/>
      <c r="U31" s="7"/>
      <c r="V31" s="7"/>
      <c r="W31" s="7"/>
      <c r="X31" s="979"/>
      <c r="Y31" s="979"/>
      <c r="Z31" s="979"/>
      <c r="AA31" s="258"/>
    </row>
    <row r="32" spans="1:27" s="33" customFormat="1" ht="15" customHeight="1" thickBot="1">
      <c r="A32" s="279">
        <v>12</v>
      </c>
      <c r="B32" s="1476" t="s">
        <v>634</v>
      </c>
      <c r="C32" s="1476"/>
      <c r="D32" s="1476"/>
      <c r="E32" s="735">
        <f>E27+E28+E29+E30+E31</f>
        <v>337.613</v>
      </c>
      <c r="F32" s="736">
        <f>F27+F28+F29+F30+F31</f>
        <v>122487.96700000002</v>
      </c>
      <c r="G32" s="989">
        <f t="shared" si="2"/>
        <v>30.233819738378955</v>
      </c>
      <c r="H32" s="737">
        <f>H27+H28+H29+H30+H31</f>
        <v>15.776</v>
      </c>
      <c r="I32" s="739">
        <f>I27+I28+I29+I30+I31</f>
        <v>11560.81</v>
      </c>
      <c r="J32" s="988"/>
      <c r="K32" s="875">
        <f>K27+K28+K29+K30+K31</f>
        <v>353.389</v>
      </c>
      <c r="L32" s="736">
        <f>L27+L28+L29+L30+L31</f>
        <v>134048.777</v>
      </c>
      <c r="M32" s="989">
        <f t="shared" si="5"/>
        <v>31.61029748143453</v>
      </c>
      <c r="N32" s="258"/>
      <c r="O32" s="982"/>
      <c r="P32" s="982"/>
      <c r="Q32" s="982"/>
      <c r="R32" s="982"/>
      <c r="S32" s="982"/>
      <c r="T32" s="982"/>
      <c r="U32" s="982"/>
      <c r="V32" s="982"/>
      <c r="W32" s="982"/>
      <c r="X32" s="983"/>
      <c r="Y32" s="983"/>
      <c r="Z32" s="983"/>
      <c r="AA32" s="271"/>
    </row>
    <row r="33" spans="1:27" s="67" customFormat="1" ht="15" customHeight="1">
      <c r="A33" s="258"/>
      <c r="B33" s="488" t="s">
        <v>23</v>
      </c>
      <c r="C33" s="258"/>
      <c r="D33" s="258"/>
      <c r="E33" s="522" t="s">
        <v>878</v>
      </c>
      <c r="F33" s="526">
        <f>F27-E9-G9</f>
        <v>6.934897101018578E-12</v>
      </c>
      <c r="G33" s="258"/>
      <c r="H33" s="258"/>
      <c r="I33" s="258"/>
      <c r="J33" s="258"/>
      <c r="K33" s="258"/>
      <c r="L33" s="524">
        <f>L27-Y9</f>
        <v>0</v>
      </c>
      <c r="M33" s="258"/>
      <c r="N33" s="258"/>
      <c r="O33" s="979"/>
      <c r="P33" s="979"/>
      <c r="Q33" s="979"/>
      <c r="R33" s="979"/>
      <c r="S33" s="979"/>
      <c r="T33" s="979"/>
      <c r="U33" s="979"/>
      <c r="V33" s="979"/>
      <c r="W33" s="979"/>
      <c r="X33" s="979"/>
      <c r="Y33" s="979"/>
      <c r="Z33" s="979"/>
      <c r="AA33" s="258"/>
    </row>
    <row r="34" spans="1:27" s="67" customFormat="1" ht="15" customHeight="1">
      <c r="A34" s="258"/>
      <c r="B34" s="488"/>
      <c r="C34" s="258"/>
      <c r="D34" s="258"/>
      <c r="E34" s="522" t="s">
        <v>879</v>
      </c>
      <c r="F34" s="526">
        <f>F28-E10-G10</f>
        <v>0</v>
      </c>
      <c r="G34" s="258"/>
      <c r="H34" s="258"/>
      <c r="I34" s="258"/>
      <c r="J34" s="258"/>
      <c r="K34" s="258"/>
      <c r="L34" s="524">
        <f>L28-Y10</f>
        <v>0</v>
      </c>
      <c r="M34" s="258"/>
      <c r="N34" s="258"/>
      <c r="O34" s="979"/>
      <c r="P34" s="979"/>
      <c r="Q34" s="979"/>
      <c r="R34" s="979"/>
      <c r="S34" s="979"/>
      <c r="T34" s="979"/>
      <c r="U34" s="979"/>
      <c r="V34" s="979"/>
      <c r="W34" s="979"/>
      <c r="X34" s="979"/>
      <c r="Y34" s="979"/>
      <c r="Z34" s="979"/>
      <c r="AA34" s="258"/>
    </row>
    <row r="35" spans="1:27" s="67" customFormat="1" ht="15" customHeight="1">
      <c r="A35" s="258"/>
      <c r="B35" s="488"/>
      <c r="C35" s="258"/>
      <c r="D35" s="258"/>
      <c r="E35" s="522" t="s">
        <v>540</v>
      </c>
      <c r="F35" s="526">
        <f>F32-E14-G14</f>
        <v>6.934897101018578E-12</v>
      </c>
      <c r="G35" s="258"/>
      <c r="H35" s="258"/>
      <c r="I35" s="258"/>
      <c r="J35" s="258"/>
      <c r="K35" s="258"/>
      <c r="L35" s="524">
        <f>L32-Y14</f>
        <v>0</v>
      </c>
      <c r="M35" s="258"/>
      <c r="N35" s="258"/>
      <c r="O35" s="979"/>
      <c r="P35" s="979"/>
      <c r="Q35" s="979"/>
      <c r="R35" s="979"/>
      <c r="S35" s="979"/>
      <c r="T35" s="979"/>
      <c r="U35" s="979"/>
      <c r="V35" s="979"/>
      <c r="W35" s="979"/>
      <c r="X35" s="979"/>
      <c r="Y35" s="979"/>
      <c r="Z35" s="979"/>
      <c r="AA35" s="258"/>
    </row>
    <row r="36" spans="1:27" s="67" customFormat="1" ht="6.75" customHeight="1">
      <c r="A36" s="258"/>
      <c r="B36" s="488"/>
      <c r="C36" s="258"/>
      <c r="D36" s="258"/>
      <c r="E36" s="258"/>
      <c r="F36" s="525"/>
      <c r="G36" s="258"/>
      <c r="H36" s="258"/>
      <c r="I36" s="258"/>
      <c r="L36" s="524"/>
      <c r="M36" s="258"/>
      <c r="N36" s="258"/>
      <c r="X36" s="258"/>
      <c r="Y36" s="258"/>
      <c r="Z36" s="258"/>
      <c r="AA36" s="258"/>
    </row>
    <row r="37" spans="1:27" s="68" customFormat="1" ht="12.75" customHeight="1">
      <c r="A37" s="482" t="s">
        <v>655</v>
      </c>
      <c r="B37" s="482"/>
      <c r="C37" s="482"/>
      <c r="D37" s="482"/>
      <c r="E37" s="482"/>
      <c r="F37" s="482"/>
      <c r="G37" s="482"/>
      <c r="H37" s="482"/>
      <c r="I37" s="482"/>
      <c r="J37" s="482"/>
      <c r="K37" s="482"/>
      <c r="L37" s="482"/>
      <c r="M37" s="482"/>
      <c r="N37" s="280"/>
      <c r="X37" s="280"/>
      <c r="Y37" s="280"/>
      <c r="Z37" s="280"/>
      <c r="AA37" s="280"/>
    </row>
    <row r="38" spans="1:27" s="68" customFormat="1" ht="29.25" customHeight="1">
      <c r="A38" s="1345" t="s">
        <v>11</v>
      </c>
      <c r="B38" s="1448"/>
      <c r="C38" s="1448"/>
      <c r="D38" s="1448"/>
      <c r="E38" s="1448"/>
      <c r="F38" s="1448"/>
      <c r="G38" s="1448"/>
      <c r="H38" s="1448"/>
      <c r="I38" s="1448"/>
      <c r="J38" s="1448"/>
      <c r="K38" s="1448"/>
      <c r="L38" s="1448"/>
      <c r="M38" s="1448"/>
      <c r="N38" s="280"/>
      <c r="O38" s="280"/>
      <c r="P38" s="280"/>
      <c r="Q38" s="280"/>
      <c r="R38" s="280"/>
      <c r="S38" s="280"/>
      <c r="T38" s="280"/>
      <c r="U38" s="280"/>
      <c r="V38" s="280"/>
      <c r="W38" s="280"/>
      <c r="X38" s="280"/>
      <c r="Y38" s="280"/>
      <c r="Z38" s="280"/>
      <c r="AA38" s="280"/>
    </row>
    <row r="39" spans="1:27" s="68" customFormat="1" ht="15.75" customHeight="1">
      <c r="A39" s="1345" t="s">
        <v>31</v>
      </c>
      <c r="B39" s="1448"/>
      <c r="C39" s="1448"/>
      <c r="D39" s="1448"/>
      <c r="E39" s="1448"/>
      <c r="F39" s="1448"/>
      <c r="G39" s="1448"/>
      <c r="H39" s="1448"/>
      <c r="I39" s="1448"/>
      <c r="J39" s="1448"/>
      <c r="K39" s="1448"/>
      <c r="L39" s="1448"/>
      <c r="M39" s="1448"/>
      <c r="N39" s="280"/>
      <c r="O39" s="280"/>
      <c r="P39" s="280"/>
      <c r="Q39" s="280"/>
      <c r="R39" s="280"/>
      <c r="S39" s="280"/>
      <c r="T39" s="280"/>
      <c r="U39" s="280"/>
      <c r="V39" s="280"/>
      <c r="W39" s="280"/>
      <c r="X39" s="280"/>
      <c r="Y39" s="280"/>
      <c r="Z39" s="280"/>
      <c r="AA39" s="280"/>
    </row>
    <row r="40" spans="1:27" s="68" customFormat="1" ht="39" customHeight="1">
      <c r="A40" s="1345" t="s">
        <v>848</v>
      </c>
      <c r="B40" s="1448"/>
      <c r="C40" s="1448"/>
      <c r="D40" s="1448"/>
      <c r="E40" s="1448"/>
      <c r="F40" s="1448"/>
      <c r="G40" s="1448"/>
      <c r="H40" s="1448"/>
      <c r="I40" s="1448"/>
      <c r="J40" s="1448"/>
      <c r="K40" s="1448"/>
      <c r="L40" s="1448"/>
      <c r="M40" s="1448"/>
      <c r="N40" s="280"/>
      <c r="O40" s="280"/>
      <c r="P40" s="280"/>
      <c r="Q40" s="280"/>
      <c r="R40" s="280"/>
      <c r="S40" s="280"/>
      <c r="T40" s="280"/>
      <c r="U40" s="280"/>
      <c r="V40" s="280"/>
      <c r="W40" s="280"/>
      <c r="X40" s="280"/>
      <c r="Y40" s="280"/>
      <c r="Z40" s="280"/>
      <c r="AA40" s="280"/>
    </row>
    <row r="41" spans="1:27" s="68" customFormat="1" ht="75.75" customHeight="1">
      <c r="A41" s="1345" t="s">
        <v>937</v>
      </c>
      <c r="B41" s="1448"/>
      <c r="C41" s="1448"/>
      <c r="D41" s="1448"/>
      <c r="E41" s="1448"/>
      <c r="F41" s="1448"/>
      <c r="G41" s="1448"/>
      <c r="H41" s="1448"/>
      <c r="I41" s="1448"/>
      <c r="J41" s="1448"/>
      <c r="K41" s="1448"/>
      <c r="L41" s="1448"/>
      <c r="M41" s="1448"/>
      <c r="N41" s="280"/>
      <c r="O41" s="280"/>
      <c r="P41" s="280"/>
      <c r="Q41" s="280"/>
      <c r="R41" s="280"/>
      <c r="S41" s="280"/>
      <c r="T41" s="280"/>
      <c r="U41" s="280"/>
      <c r="V41" s="280"/>
      <c r="W41" s="280"/>
      <c r="X41" s="280"/>
      <c r="Y41" s="280"/>
      <c r="Z41" s="280"/>
      <c r="AA41" s="280"/>
    </row>
    <row r="42" spans="1:27" s="68" customFormat="1" ht="15.75" customHeight="1">
      <c r="A42" s="1345" t="s">
        <v>812</v>
      </c>
      <c r="B42" s="1448"/>
      <c r="C42" s="1448"/>
      <c r="D42" s="1448"/>
      <c r="E42" s="1448"/>
      <c r="F42" s="1448"/>
      <c r="G42" s="1448"/>
      <c r="H42" s="1448"/>
      <c r="I42" s="1448"/>
      <c r="J42" s="1448"/>
      <c r="K42" s="1448"/>
      <c r="L42" s="1448"/>
      <c r="M42" s="1448"/>
      <c r="N42" s="280"/>
      <c r="O42" s="280"/>
      <c r="P42" s="280"/>
      <c r="Q42" s="280"/>
      <c r="R42" s="280"/>
      <c r="S42" s="280"/>
      <c r="T42" s="280"/>
      <c r="U42" s="280"/>
      <c r="V42" s="280"/>
      <c r="W42" s="280"/>
      <c r="X42" s="280"/>
      <c r="Y42" s="280"/>
      <c r="Z42" s="280"/>
      <c r="AA42" s="280"/>
    </row>
    <row r="43" spans="1:27" s="68" customFormat="1" ht="29.25" customHeight="1">
      <c r="A43" s="1345" t="s">
        <v>938</v>
      </c>
      <c r="B43" s="1448"/>
      <c r="C43" s="1448"/>
      <c r="D43" s="1448"/>
      <c r="E43" s="1448"/>
      <c r="F43" s="1448"/>
      <c r="G43" s="1448"/>
      <c r="H43" s="1448"/>
      <c r="I43" s="1448"/>
      <c r="J43" s="1448"/>
      <c r="K43" s="1448"/>
      <c r="L43" s="1448"/>
      <c r="M43" s="1448"/>
      <c r="N43" s="280"/>
      <c r="O43" s="280"/>
      <c r="P43" s="280"/>
      <c r="Q43" s="280"/>
      <c r="R43" s="280"/>
      <c r="S43" s="280"/>
      <c r="T43" s="280"/>
      <c r="U43" s="280"/>
      <c r="V43" s="280"/>
      <c r="W43" s="280"/>
      <c r="X43" s="280"/>
      <c r="Y43" s="280"/>
      <c r="Z43" s="280"/>
      <c r="AA43" s="280"/>
    </row>
    <row r="44" spans="1:27" s="68" customFormat="1" ht="12.75" customHeight="1">
      <c r="A44" s="1345" t="s">
        <v>12</v>
      </c>
      <c r="B44" s="1448"/>
      <c r="C44" s="1448"/>
      <c r="D44" s="1448"/>
      <c r="E44" s="1448"/>
      <c r="F44" s="1448"/>
      <c r="G44" s="1448"/>
      <c r="H44" s="1448"/>
      <c r="I44" s="1448"/>
      <c r="J44" s="1448"/>
      <c r="K44" s="1448"/>
      <c r="L44" s="1448"/>
      <c r="M44" s="1448"/>
      <c r="N44" s="280"/>
      <c r="O44" s="280"/>
      <c r="P44" s="280"/>
      <c r="Q44" s="280"/>
      <c r="R44" s="280"/>
      <c r="S44" s="280"/>
      <c r="T44" s="280"/>
      <c r="U44" s="280"/>
      <c r="V44" s="280"/>
      <c r="W44" s="280"/>
      <c r="X44" s="280"/>
      <c r="Y44" s="280"/>
      <c r="Z44" s="280"/>
      <c r="AA44" s="280"/>
    </row>
    <row r="45" spans="1:27" s="68" customFormat="1" ht="13.5" customHeight="1">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row>
    <row r="46" spans="1:27" s="67" customFormat="1" ht="15" customHeight="1">
      <c r="A46" s="258"/>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row>
    <row r="47" s="67" customFormat="1" ht="15"/>
    <row r="48" s="67" customFormat="1" ht="12.75" customHeight="1"/>
    <row r="49" s="67" customFormat="1" ht="15.75" customHeight="1"/>
    <row r="50" s="67" customFormat="1" ht="24.75" customHeight="1"/>
    <row r="51" s="67" customFormat="1" ht="24" customHeight="1"/>
    <row r="52" s="67" customFormat="1" ht="37.5" customHeight="1"/>
    <row r="53" s="67" customFormat="1" ht="15.75" customHeight="1"/>
    <row r="54" s="67" customFormat="1" ht="15.75" customHeight="1"/>
    <row r="55" s="67" customFormat="1" ht="15" customHeight="1"/>
    <row r="56" s="67" customFormat="1" ht="14.25" customHeight="1"/>
    <row r="57" s="67" customFormat="1" ht="16.5" customHeight="1"/>
    <row r="58" s="67" customFormat="1" ht="18.75" customHeight="1"/>
    <row r="59" spans="1:24" ht="12.75">
      <c r="A59" s="34"/>
      <c r="B59" s="36"/>
      <c r="C59" s="36"/>
      <c r="D59" s="36"/>
      <c r="E59" s="36"/>
      <c r="F59" s="36"/>
      <c r="G59" s="36"/>
      <c r="H59" s="36"/>
      <c r="I59" s="19"/>
      <c r="J59" s="19"/>
      <c r="K59" s="19"/>
      <c r="L59" s="19"/>
      <c r="M59" s="19"/>
      <c r="N59" s="19"/>
      <c r="O59" s="19"/>
      <c r="P59" s="34"/>
      <c r="Q59" s="7"/>
      <c r="R59" s="7"/>
      <c r="S59" s="7"/>
      <c r="T59" s="7"/>
      <c r="U59" s="7"/>
      <c r="V59" s="7"/>
      <c r="W59" s="7"/>
      <c r="X59" s="7"/>
    </row>
    <row r="60" spans="1:24" ht="15.75" customHeight="1">
      <c r="A60" s="1449"/>
      <c r="B60" s="1449"/>
      <c r="C60" s="1449"/>
      <c r="D60" s="1449"/>
      <c r="E60" s="1449"/>
      <c r="F60" s="1449"/>
      <c r="G60" s="1449"/>
      <c r="H60" s="1449"/>
      <c r="I60" s="1449"/>
      <c r="J60" s="1449"/>
      <c r="K60" s="1449"/>
      <c r="L60" s="1449"/>
      <c r="M60" s="1449"/>
      <c r="N60" s="1449"/>
      <c r="O60" s="1449"/>
      <c r="P60" s="1449"/>
      <c r="Q60" s="1449"/>
      <c r="R60" s="1449"/>
      <c r="S60" s="1449"/>
      <c r="T60" s="1449"/>
      <c r="U60" s="1449"/>
      <c r="V60" s="7"/>
      <c r="W60" s="7"/>
      <c r="X60" s="7"/>
    </row>
    <row r="61" spans="1:16" ht="15.75">
      <c r="A61" s="37"/>
      <c r="B61" s="38"/>
      <c r="C61" s="38"/>
      <c r="D61" s="38"/>
      <c r="E61" s="38"/>
      <c r="F61" s="38"/>
      <c r="G61" s="38"/>
      <c r="H61" s="38"/>
      <c r="I61" s="20"/>
      <c r="J61" s="20"/>
      <c r="K61" s="20"/>
      <c r="L61" s="20"/>
      <c r="M61" s="20"/>
      <c r="N61" s="20"/>
      <c r="O61" s="20"/>
      <c r="P61" s="20"/>
    </row>
    <row r="62" spans="1:16" ht="12.75">
      <c r="A62" s="20"/>
      <c r="B62" s="38"/>
      <c r="C62" s="38"/>
      <c r="D62" s="38"/>
      <c r="E62" s="38"/>
      <c r="F62" s="38"/>
      <c r="G62" s="38"/>
      <c r="H62" s="38"/>
      <c r="I62" s="20"/>
      <c r="J62" s="20"/>
      <c r="K62" s="20"/>
      <c r="L62" s="20"/>
      <c r="M62" s="20"/>
      <c r="N62" s="20"/>
      <c r="O62" s="20"/>
      <c r="P62" s="20"/>
    </row>
    <row r="63" spans="1:16" ht="12.75">
      <c r="A63" s="39"/>
      <c r="B63" s="40"/>
      <c r="C63" s="40"/>
      <c r="D63" s="40"/>
      <c r="E63" s="40"/>
      <c r="F63" s="40"/>
      <c r="G63" s="40"/>
      <c r="H63" s="40"/>
      <c r="I63" s="39"/>
      <c r="J63" s="39"/>
      <c r="K63" s="39"/>
      <c r="L63" s="39"/>
      <c r="M63" s="39"/>
      <c r="N63" s="39"/>
      <c r="O63" s="39"/>
      <c r="P63" s="39"/>
    </row>
    <row r="64" spans="1:16" ht="12.75">
      <c r="A64" s="39"/>
      <c r="B64" s="40"/>
      <c r="C64" s="40"/>
      <c r="D64" s="40"/>
      <c r="E64" s="40"/>
      <c r="F64" s="40"/>
      <c r="G64" s="40"/>
      <c r="H64" s="40"/>
      <c r="I64" s="39"/>
      <c r="J64" s="39"/>
      <c r="K64" s="39"/>
      <c r="L64" s="39"/>
      <c r="M64" s="39"/>
      <c r="N64" s="39"/>
      <c r="O64" s="39"/>
      <c r="P64" s="39"/>
    </row>
    <row r="65" spans="1:16" ht="12.75">
      <c r="A65" s="39"/>
      <c r="B65" s="40"/>
      <c r="C65" s="40"/>
      <c r="D65" s="40"/>
      <c r="E65" s="40"/>
      <c r="F65" s="40"/>
      <c r="G65" s="40"/>
      <c r="H65" s="40"/>
      <c r="I65" s="39"/>
      <c r="J65" s="39"/>
      <c r="K65" s="39"/>
      <c r="L65" s="39"/>
      <c r="M65" s="39"/>
      <c r="N65" s="39"/>
      <c r="O65" s="39"/>
      <c r="P65" s="39"/>
    </row>
    <row r="66" spans="1:16" ht="12.75">
      <c r="A66" s="39"/>
      <c r="B66" s="40"/>
      <c r="C66" s="40"/>
      <c r="D66" s="40"/>
      <c r="E66" s="40"/>
      <c r="F66" s="40"/>
      <c r="G66" s="40"/>
      <c r="H66" s="40"/>
      <c r="I66" s="39"/>
      <c r="J66" s="39"/>
      <c r="K66" s="39"/>
      <c r="L66" s="39"/>
      <c r="M66" s="39"/>
      <c r="N66" s="39"/>
      <c r="O66" s="39"/>
      <c r="P66" s="39"/>
    </row>
    <row r="67" spans="1:16" ht="12.75">
      <c r="A67" s="39"/>
      <c r="B67" s="40"/>
      <c r="C67" s="40"/>
      <c r="D67" s="40"/>
      <c r="E67" s="40"/>
      <c r="F67" s="40"/>
      <c r="G67" s="40"/>
      <c r="H67" s="40"/>
      <c r="I67" s="39"/>
      <c r="J67" s="39"/>
      <c r="K67" s="39"/>
      <c r="L67" s="39"/>
      <c r="M67" s="39"/>
      <c r="N67" s="39"/>
      <c r="O67" s="39"/>
      <c r="P67" s="39"/>
    </row>
    <row r="68" spans="1:16" ht="12.75">
      <c r="A68" s="39"/>
      <c r="B68" s="40"/>
      <c r="C68" s="40"/>
      <c r="D68" s="40"/>
      <c r="E68" s="40"/>
      <c r="F68" s="40"/>
      <c r="G68" s="40"/>
      <c r="H68" s="40"/>
      <c r="I68" s="39"/>
      <c r="J68" s="39"/>
      <c r="K68" s="39"/>
      <c r="L68" s="39"/>
      <c r="M68" s="39"/>
      <c r="N68" s="39"/>
      <c r="O68" s="39"/>
      <c r="P68" s="39"/>
    </row>
    <row r="69" spans="1:16" ht="12.75">
      <c r="A69" s="39"/>
      <c r="B69" s="40"/>
      <c r="C69" s="40"/>
      <c r="D69" s="40"/>
      <c r="E69" s="40"/>
      <c r="F69" s="40"/>
      <c r="G69" s="40"/>
      <c r="H69" s="40"/>
      <c r="I69" s="39"/>
      <c r="J69" s="39"/>
      <c r="K69" s="39"/>
      <c r="L69" s="39"/>
      <c r="M69" s="39"/>
      <c r="N69" s="39"/>
      <c r="O69" s="39"/>
      <c r="P69" s="39"/>
    </row>
    <row r="70" spans="1:16" ht="12.75">
      <c r="A70" s="39"/>
      <c r="B70" s="40"/>
      <c r="C70" s="40"/>
      <c r="D70" s="40"/>
      <c r="E70" s="40"/>
      <c r="F70" s="40"/>
      <c r="G70" s="40"/>
      <c r="H70" s="40"/>
      <c r="I70" s="39"/>
      <c r="J70" s="39"/>
      <c r="K70" s="39"/>
      <c r="L70" s="39"/>
      <c r="M70" s="39"/>
      <c r="N70" s="39"/>
      <c r="O70" s="39"/>
      <c r="P70" s="39"/>
    </row>
    <row r="71" spans="1:16" ht="12.75">
      <c r="A71" s="39"/>
      <c r="B71" s="40"/>
      <c r="C71" s="40"/>
      <c r="D71" s="40"/>
      <c r="E71" s="40"/>
      <c r="F71" s="40"/>
      <c r="G71" s="40"/>
      <c r="H71" s="40"/>
      <c r="I71" s="39"/>
      <c r="J71" s="39"/>
      <c r="K71" s="39"/>
      <c r="L71" s="39"/>
      <c r="M71" s="39"/>
      <c r="N71" s="39"/>
      <c r="O71" s="39"/>
      <c r="P71" s="39"/>
    </row>
  </sheetData>
  <sheetProtection sheet="1"/>
  <mergeCells count="45">
    <mergeCell ref="E5:Z5"/>
    <mergeCell ref="B5:D8"/>
    <mergeCell ref="A5:A8"/>
    <mergeCell ref="U6:V7"/>
    <mergeCell ref="I7:J7"/>
    <mergeCell ref="S6:T7"/>
    <mergeCell ref="Q7:R7"/>
    <mergeCell ref="O7:P7"/>
    <mergeCell ref="M6:R6"/>
    <mergeCell ref="A43:M43"/>
    <mergeCell ref="A38:M38"/>
    <mergeCell ref="C11:D11"/>
    <mergeCell ref="C29:D29"/>
    <mergeCell ref="C28:D28"/>
    <mergeCell ref="A40:M40"/>
    <mergeCell ref="B21:B29"/>
    <mergeCell ref="B18:D20"/>
    <mergeCell ref="A18:A20"/>
    <mergeCell ref="B30:D30"/>
    <mergeCell ref="E18:G18"/>
    <mergeCell ref="B32:D32"/>
    <mergeCell ref="A42:M42"/>
    <mergeCell ref="W6:X7"/>
    <mergeCell ref="H18:J18"/>
    <mergeCell ref="K18:M18"/>
    <mergeCell ref="I6:L6"/>
    <mergeCell ref="C21:C27"/>
    <mergeCell ref="O18:Z19"/>
    <mergeCell ref="Y6:Z7"/>
    <mergeCell ref="C10:D10"/>
    <mergeCell ref="G7:H7"/>
    <mergeCell ref="E6:H6"/>
    <mergeCell ref="M7:N7"/>
    <mergeCell ref="K7:L7"/>
    <mergeCell ref="E7:F7"/>
    <mergeCell ref="A44:M44"/>
    <mergeCell ref="A60:U60"/>
    <mergeCell ref="A41:M41"/>
    <mergeCell ref="B9:B11"/>
    <mergeCell ref="C9:D9"/>
    <mergeCell ref="A39:M39"/>
    <mergeCell ref="B31:D31"/>
    <mergeCell ref="B12:D12"/>
    <mergeCell ref="B13:D13"/>
    <mergeCell ref="B14:D14"/>
  </mergeCells>
  <conditionalFormatting sqref="F33:F35 L33:L35">
    <cfRule type="cellIs" priority="1" dxfId="16" operator="lessThan" stopIfTrue="1">
      <formula>0</formula>
    </cfRule>
    <cfRule type="cellIs" priority="2" dxfId="16" operator="greaterThan" stopIfTrue="1">
      <formula>0</formula>
    </cfRule>
  </conditionalFormatting>
  <printOptions horizontalCentered="1"/>
  <pageMargins left="0" right="0" top="0.4724409448818898" bottom="0.2755905511811024" header="0.2755905511811024" footer="0.1968503937007874"/>
  <pageSetup cellComments="asDisplayed" horizontalDpi="600" verticalDpi="600" orientation="landscape" paperSize="9" scale="55" r:id="rId3"/>
  <legacyDrawing r:id="rId2"/>
</worksheet>
</file>

<file path=xl/worksheets/sheet14.xml><?xml version="1.0" encoding="utf-8"?>
<worksheet xmlns="http://schemas.openxmlformats.org/spreadsheetml/2006/main" xmlns:r="http://schemas.openxmlformats.org/officeDocument/2006/relationships">
  <dimension ref="A1:U43"/>
  <sheetViews>
    <sheetView tabSelected="1" zoomScalePageLayoutView="0" workbookViewId="0" topLeftCell="A1">
      <selection activeCell="J32" sqref="J32"/>
    </sheetView>
  </sheetViews>
  <sheetFormatPr defaultColWidth="9.140625" defaultRowHeight="15"/>
  <cols>
    <col min="1" max="1" width="3.421875" style="10" customWidth="1"/>
    <col min="2" max="2" width="9.00390625" style="10" customWidth="1"/>
    <col min="3" max="3" width="48.00390625" style="10" customWidth="1"/>
    <col min="4" max="18" width="12.7109375" style="10" customWidth="1"/>
    <col min="19" max="19" width="4.00390625" style="10" customWidth="1"/>
    <col min="20" max="20" width="10.8515625" style="10" bestFit="1" customWidth="1"/>
    <col min="21" max="16384" width="9.140625" style="10" customWidth="1"/>
  </cols>
  <sheetData>
    <row r="1" spans="1:19" ht="21">
      <c r="A1" s="820" t="s">
        <v>864</v>
      </c>
      <c r="B1" s="129"/>
      <c r="C1" s="129"/>
      <c r="D1" s="9"/>
      <c r="E1" s="9"/>
      <c r="F1" s="9"/>
      <c r="G1" s="9"/>
      <c r="H1" s="9"/>
      <c r="I1" s="9"/>
      <c r="J1" s="9"/>
      <c r="K1" s="9"/>
      <c r="L1" s="9"/>
      <c r="M1" s="9"/>
      <c r="N1" s="9"/>
      <c r="O1" s="9"/>
      <c r="P1" s="385"/>
      <c r="Q1" s="385"/>
      <c r="R1" s="9"/>
      <c r="S1" s="9"/>
    </row>
    <row r="2" spans="1:19" s="11" customFormat="1" ht="13.5" thickBot="1">
      <c r="A2" s="323"/>
      <c r="B2" s="323"/>
      <c r="C2" s="323"/>
      <c r="D2" s="323"/>
      <c r="E2" s="323"/>
      <c r="F2" s="323"/>
      <c r="G2" s="323"/>
      <c r="H2" s="323"/>
      <c r="I2" s="323"/>
      <c r="J2" s="323"/>
      <c r="K2" s="323"/>
      <c r="L2" s="323"/>
      <c r="M2" s="323"/>
      <c r="N2" s="323"/>
      <c r="O2" s="323"/>
      <c r="Q2" s="323"/>
      <c r="R2" s="15" t="s">
        <v>672</v>
      </c>
      <c r="S2" s="15"/>
    </row>
    <row r="3" spans="1:19" s="11" customFormat="1" ht="17.25" customHeight="1">
      <c r="A3" s="1539" t="s">
        <v>500</v>
      </c>
      <c r="B3" s="1542" t="s">
        <v>710</v>
      </c>
      <c r="C3" s="1543"/>
      <c r="D3" s="1521" t="s">
        <v>723</v>
      </c>
      <c r="E3" s="1522"/>
      <c r="F3" s="1522"/>
      <c r="G3" s="1522"/>
      <c r="H3" s="1522"/>
      <c r="I3" s="1522"/>
      <c r="J3" s="1522"/>
      <c r="K3" s="1522"/>
      <c r="L3" s="1522"/>
      <c r="M3" s="1522"/>
      <c r="N3" s="1522"/>
      <c r="O3" s="1522"/>
      <c r="P3" s="1523"/>
      <c r="Q3" s="1552" t="s">
        <v>487</v>
      </c>
      <c r="R3" s="1553"/>
      <c r="S3" s="752"/>
    </row>
    <row r="4" spans="1:19" s="11" customFormat="1" ht="15" customHeight="1">
      <c r="A4" s="1540"/>
      <c r="B4" s="1544"/>
      <c r="C4" s="1545"/>
      <c r="D4" s="1556" t="s">
        <v>909</v>
      </c>
      <c r="E4" s="1557"/>
      <c r="F4" s="1557"/>
      <c r="G4" s="1557"/>
      <c r="H4" s="1557"/>
      <c r="I4" s="1558"/>
      <c r="J4" s="1554" t="s">
        <v>694</v>
      </c>
      <c r="K4" s="1524" t="s">
        <v>488</v>
      </c>
      <c r="L4" s="1525"/>
      <c r="M4" s="1525"/>
      <c r="N4" s="1525"/>
      <c r="O4" s="1526"/>
      <c r="P4" s="1519" t="s">
        <v>634</v>
      </c>
      <c r="Q4" s="1530" t="s">
        <v>695</v>
      </c>
      <c r="R4" s="1548" t="s">
        <v>696</v>
      </c>
      <c r="S4" s="752"/>
    </row>
    <row r="5" spans="1:19" ht="33" customHeight="1">
      <c r="A5" s="1540"/>
      <c r="B5" s="1544"/>
      <c r="C5" s="1545"/>
      <c r="D5" s="157" t="s">
        <v>910</v>
      </c>
      <c r="E5" s="157" t="s">
        <v>911</v>
      </c>
      <c r="F5" s="157" t="s">
        <v>912</v>
      </c>
      <c r="G5" s="157" t="s">
        <v>913</v>
      </c>
      <c r="H5" s="157" t="s">
        <v>914</v>
      </c>
      <c r="I5" s="157" t="s">
        <v>915</v>
      </c>
      <c r="J5" s="1555"/>
      <c r="K5" s="386" t="s">
        <v>714</v>
      </c>
      <c r="L5" s="157" t="s">
        <v>489</v>
      </c>
      <c r="M5" s="157" t="s">
        <v>490</v>
      </c>
      <c r="N5" s="157" t="s">
        <v>491</v>
      </c>
      <c r="O5" s="157" t="s">
        <v>916</v>
      </c>
      <c r="P5" s="1520"/>
      <c r="Q5" s="1531"/>
      <c r="R5" s="1549"/>
      <c r="S5" s="752"/>
    </row>
    <row r="6" spans="1:21" s="392" customFormat="1" ht="12.75" thickBot="1">
      <c r="A6" s="1541"/>
      <c r="B6" s="1546"/>
      <c r="C6" s="1547"/>
      <c r="D6" s="1532" t="s">
        <v>580</v>
      </c>
      <c r="E6" s="1533"/>
      <c r="F6" s="1533"/>
      <c r="G6" s="1533"/>
      <c r="H6" s="1533"/>
      <c r="I6" s="1534"/>
      <c r="J6" s="388" t="s">
        <v>581</v>
      </c>
      <c r="K6" s="1532" t="s">
        <v>582</v>
      </c>
      <c r="L6" s="1533"/>
      <c r="M6" s="1533"/>
      <c r="N6" s="1533"/>
      <c r="O6" s="1534"/>
      <c r="P6" s="389" t="s">
        <v>833</v>
      </c>
      <c r="Q6" s="390" t="s">
        <v>584</v>
      </c>
      <c r="R6" s="391" t="s">
        <v>585</v>
      </c>
      <c r="S6" s="753"/>
      <c r="T6" s="751"/>
      <c r="U6" s="751"/>
    </row>
    <row r="7" spans="1:21" ht="12.75">
      <c r="A7" s="821">
        <v>1</v>
      </c>
      <c r="B7" s="822" t="s">
        <v>690</v>
      </c>
      <c r="C7" s="823"/>
      <c r="D7" s="1130">
        <f aca="true" t="shared" si="0" ref="D7:I7">SUM(D8+D9+D10+D11+D12+D13+D15+D19+D23+D24)</f>
        <v>10742.52</v>
      </c>
      <c r="E7" s="1130">
        <f t="shared" si="0"/>
        <v>1481</v>
      </c>
      <c r="F7" s="1130">
        <f t="shared" si="0"/>
        <v>1301</v>
      </c>
      <c r="G7" s="1130">
        <f t="shared" si="0"/>
        <v>0</v>
      </c>
      <c r="H7" s="1130">
        <f t="shared" si="0"/>
        <v>0</v>
      </c>
      <c r="I7" s="1130">
        <f t="shared" si="0"/>
        <v>20</v>
      </c>
      <c r="J7" s="1131">
        <f aca="true" t="shared" si="1" ref="J7:O7">SUM(J8+J9+J10+J11+J12+J13+J15+J19+J23+J24)</f>
        <v>12823.046999999999</v>
      </c>
      <c r="K7" s="1131">
        <f t="shared" si="1"/>
        <v>0</v>
      </c>
      <c r="L7" s="1131">
        <f t="shared" si="1"/>
        <v>0</v>
      </c>
      <c r="M7" s="1131">
        <f t="shared" si="1"/>
        <v>0</v>
      </c>
      <c r="N7" s="1131">
        <f t="shared" si="1"/>
        <v>0</v>
      </c>
      <c r="O7" s="1131">
        <f t="shared" si="1"/>
        <v>0</v>
      </c>
      <c r="P7" s="1132">
        <f>SUM(P8+P9+P10+P11+P12+P13+P15+P19+P23+P24)</f>
        <v>26367.567</v>
      </c>
      <c r="Q7" s="1132">
        <f>P7</f>
        <v>26367.567</v>
      </c>
      <c r="R7" s="1133"/>
      <c r="S7" s="753"/>
      <c r="T7" s="703"/>
      <c r="U7" s="727"/>
    </row>
    <row r="8" spans="1:19" ht="12.75" customHeight="1">
      <c r="A8" s="393">
        <v>2</v>
      </c>
      <c r="B8" s="1537" t="s">
        <v>590</v>
      </c>
      <c r="C8" s="1538"/>
      <c r="D8" s="686">
        <v>14</v>
      </c>
      <c r="E8" s="686"/>
      <c r="F8" s="686"/>
      <c r="G8" s="686"/>
      <c r="H8" s="686"/>
      <c r="I8" s="686"/>
      <c r="J8" s="687">
        <v>4579.8</v>
      </c>
      <c r="K8" s="687"/>
      <c r="L8" s="687"/>
      <c r="M8" s="687"/>
      <c r="N8" s="687"/>
      <c r="O8" s="687"/>
      <c r="P8" s="1134">
        <f aca="true" t="shared" si="2" ref="P8:P26">SUM(D8:O8)</f>
        <v>4593.8</v>
      </c>
      <c r="Q8" s="1134">
        <f aca="true" t="shared" si="3" ref="Q8:Q27">P8</f>
        <v>4593.8</v>
      </c>
      <c r="R8" s="963"/>
      <c r="S8" s="753"/>
    </row>
    <row r="9" spans="1:19" ht="24" customHeight="1">
      <c r="A9" s="393">
        <v>3</v>
      </c>
      <c r="B9" s="1537" t="s">
        <v>591</v>
      </c>
      <c r="C9" s="1538"/>
      <c r="D9" s="686"/>
      <c r="E9" s="686"/>
      <c r="F9" s="686"/>
      <c r="G9" s="686"/>
      <c r="H9" s="686"/>
      <c r="I9" s="686"/>
      <c r="J9" s="687">
        <v>2931.354</v>
      </c>
      <c r="K9" s="687"/>
      <c r="L9" s="687"/>
      <c r="M9" s="687"/>
      <c r="N9" s="687"/>
      <c r="O9" s="687"/>
      <c r="P9" s="1134">
        <f>SUM(D9:O9)</f>
        <v>2931.354</v>
      </c>
      <c r="Q9" s="1134">
        <f t="shared" si="3"/>
        <v>2931.354</v>
      </c>
      <c r="R9" s="963"/>
      <c r="S9" s="754"/>
    </row>
    <row r="10" spans="1:19" ht="24" customHeight="1">
      <c r="A10" s="393">
        <v>4</v>
      </c>
      <c r="B10" s="1550" t="s">
        <v>691</v>
      </c>
      <c r="C10" s="1551"/>
      <c r="D10" s="686"/>
      <c r="E10" s="686">
        <v>1481</v>
      </c>
      <c r="F10" s="686">
        <v>1301</v>
      </c>
      <c r="G10" s="686"/>
      <c r="H10" s="686"/>
      <c r="I10" s="686">
        <v>20</v>
      </c>
      <c r="J10" s="687"/>
      <c r="K10" s="687"/>
      <c r="L10" s="687"/>
      <c r="M10" s="687"/>
      <c r="N10" s="687"/>
      <c r="O10" s="687"/>
      <c r="P10" s="1134">
        <f>SUM(D10:O10)</f>
        <v>2802</v>
      </c>
      <c r="Q10" s="1134">
        <f t="shared" si="3"/>
        <v>2802</v>
      </c>
      <c r="R10" s="963"/>
      <c r="S10" s="754"/>
    </row>
    <row r="11" spans="1:19" ht="12.75">
      <c r="A11" s="393">
        <v>5</v>
      </c>
      <c r="B11" s="1537" t="s">
        <v>693</v>
      </c>
      <c r="C11" s="1538"/>
      <c r="D11" s="686"/>
      <c r="E11" s="686"/>
      <c r="F11" s="686"/>
      <c r="G11" s="686"/>
      <c r="H11" s="686"/>
      <c r="I11" s="686"/>
      <c r="J11" s="687">
        <v>0</v>
      </c>
      <c r="K11" s="687"/>
      <c r="L11" s="687"/>
      <c r="M11" s="687"/>
      <c r="N11" s="687"/>
      <c r="O11" s="687"/>
      <c r="P11" s="1134">
        <f t="shared" si="2"/>
        <v>0</v>
      </c>
      <c r="Q11" s="1134">
        <f t="shared" si="3"/>
        <v>0</v>
      </c>
      <c r="R11" s="963"/>
      <c r="S11" s="754"/>
    </row>
    <row r="12" spans="1:19" ht="12.75">
      <c r="A12" s="393">
        <v>6</v>
      </c>
      <c r="B12" s="1537" t="s">
        <v>592</v>
      </c>
      <c r="C12" s="1538"/>
      <c r="D12" s="686"/>
      <c r="E12" s="686"/>
      <c r="F12" s="686"/>
      <c r="G12" s="686"/>
      <c r="H12" s="686"/>
      <c r="I12" s="686"/>
      <c r="J12" s="687">
        <v>0</v>
      </c>
      <c r="K12" s="687"/>
      <c r="L12" s="687"/>
      <c r="M12" s="687"/>
      <c r="N12" s="687"/>
      <c r="O12" s="687"/>
      <c r="P12" s="1134">
        <f t="shared" si="2"/>
        <v>0</v>
      </c>
      <c r="Q12" s="1134">
        <f t="shared" si="3"/>
        <v>0</v>
      </c>
      <c r="R12" s="963"/>
      <c r="S12" s="754"/>
    </row>
    <row r="13" spans="1:19" ht="12.75">
      <c r="A13" s="395">
        <v>7</v>
      </c>
      <c r="B13" s="1535" t="s">
        <v>692</v>
      </c>
      <c r="C13" s="1536"/>
      <c r="D13" s="688"/>
      <c r="E13" s="688"/>
      <c r="F13" s="688"/>
      <c r="G13" s="688"/>
      <c r="H13" s="688"/>
      <c r="I13" s="688"/>
      <c r="J13" s="689">
        <v>3969.998</v>
      </c>
      <c r="K13" s="689"/>
      <c r="L13" s="689"/>
      <c r="M13" s="689"/>
      <c r="N13" s="689"/>
      <c r="O13" s="689"/>
      <c r="P13" s="1135">
        <f t="shared" si="2"/>
        <v>3969.998</v>
      </c>
      <c r="Q13" s="1135">
        <f t="shared" si="3"/>
        <v>3969.998</v>
      </c>
      <c r="R13" s="964"/>
      <c r="S13" s="754"/>
    </row>
    <row r="14" spans="1:19" ht="12.75">
      <c r="A14" s="396">
        <v>8</v>
      </c>
      <c r="B14" s="397" t="s">
        <v>530</v>
      </c>
      <c r="C14" s="398" t="s">
        <v>593</v>
      </c>
      <c r="D14" s="690"/>
      <c r="E14" s="690"/>
      <c r="F14" s="690"/>
      <c r="G14" s="690"/>
      <c r="H14" s="690"/>
      <c r="I14" s="690"/>
      <c r="J14" s="691">
        <v>0</v>
      </c>
      <c r="K14" s="691"/>
      <c r="L14" s="691"/>
      <c r="M14" s="691"/>
      <c r="N14" s="691"/>
      <c r="O14" s="691"/>
      <c r="P14" s="1136">
        <f t="shared" si="2"/>
        <v>0</v>
      </c>
      <c r="Q14" s="1136">
        <f t="shared" si="3"/>
        <v>0</v>
      </c>
      <c r="R14" s="965"/>
      <c r="S14" s="754"/>
    </row>
    <row r="15" spans="1:19" ht="12.75">
      <c r="A15" s="399">
        <v>9</v>
      </c>
      <c r="B15" s="1517" t="s">
        <v>594</v>
      </c>
      <c r="C15" s="1518"/>
      <c r="D15" s="692">
        <v>30</v>
      </c>
      <c r="E15" s="692"/>
      <c r="F15" s="692"/>
      <c r="G15" s="692"/>
      <c r="H15" s="692"/>
      <c r="I15" s="692"/>
      <c r="J15" s="693">
        <v>440.612</v>
      </c>
      <c r="K15" s="693"/>
      <c r="L15" s="693"/>
      <c r="M15" s="693"/>
      <c r="N15" s="693"/>
      <c r="O15" s="693"/>
      <c r="P15" s="696">
        <f t="shared" si="2"/>
        <v>470.612</v>
      </c>
      <c r="Q15" s="696">
        <f t="shared" si="3"/>
        <v>470.612</v>
      </c>
      <c r="R15" s="966"/>
      <c r="S15" s="754"/>
    </row>
    <row r="16" spans="1:19" ht="12.75">
      <c r="A16" s="400">
        <v>10</v>
      </c>
      <c r="B16" s="401" t="s">
        <v>530</v>
      </c>
      <c r="C16" s="402" t="s">
        <v>595</v>
      </c>
      <c r="D16" s="694"/>
      <c r="E16" s="694"/>
      <c r="F16" s="694"/>
      <c r="G16" s="694"/>
      <c r="H16" s="694"/>
      <c r="I16" s="694"/>
      <c r="J16" s="695"/>
      <c r="K16" s="695"/>
      <c r="L16" s="695"/>
      <c r="M16" s="695"/>
      <c r="N16" s="695"/>
      <c r="O16" s="695"/>
      <c r="P16" s="1137">
        <f t="shared" si="2"/>
        <v>0</v>
      </c>
      <c r="Q16" s="1137">
        <f t="shared" si="3"/>
        <v>0</v>
      </c>
      <c r="R16" s="967"/>
      <c r="S16" s="754"/>
    </row>
    <row r="17" spans="1:19" ht="12.75">
      <c r="A17" s="400">
        <v>11</v>
      </c>
      <c r="B17" s="403"/>
      <c r="C17" s="402" t="s">
        <v>596</v>
      </c>
      <c r="D17" s="694"/>
      <c r="E17" s="694"/>
      <c r="F17" s="694"/>
      <c r="G17" s="694"/>
      <c r="H17" s="694"/>
      <c r="I17" s="694"/>
      <c r="J17" s="695"/>
      <c r="K17" s="695"/>
      <c r="L17" s="695"/>
      <c r="M17" s="695"/>
      <c r="N17" s="695"/>
      <c r="O17" s="695"/>
      <c r="P17" s="1137">
        <f t="shared" si="2"/>
        <v>0</v>
      </c>
      <c r="Q17" s="1137">
        <f t="shared" si="3"/>
        <v>0</v>
      </c>
      <c r="R17" s="967"/>
      <c r="S17" s="754"/>
    </row>
    <row r="18" spans="1:19" ht="12.75">
      <c r="A18" s="396">
        <v>12</v>
      </c>
      <c r="B18" s="404"/>
      <c r="C18" s="859" t="s">
        <v>949</v>
      </c>
      <c r="D18" s="690"/>
      <c r="E18" s="690"/>
      <c r="F18" s="690"/>
      <c r="G18" s="690"/>
      <c r="H18" s="690"/>
      <c r="I18" s="690"/>
      <c r="J18" s="691"/>
      <c r="K18" s="691"/>
      <c r="L18" s="691"/>
      <c r="M18" s="691"/>
      <c r="N18" s="691"/>
      <c r="O18" s="691"/>
      <c r="P18" s="1136">
        <f t="shared" si="2"/>
        <v>0</v>
      </c>
      <c r="Q18" s="1136">
        <f t="shared" si="3"/>
        <v>0</v>
      </c>
      <c r="R18" s="965"/>
      <c r="S18" s="754"/>
    </row>
    <row r="19" spans="1:19" ht="12.75" customHeight="1">
      <c r="A19" s="399">
        <v>13</v>
      </c>
      <c r="B19" s="1517" t="s">
        <v>597</v>
      </c>
      <c r="C19" s="1518"/>
      <c r="D19" s="692">
        <v>347</v>
      </c>
      <c r="E19" s="692"/>
      <c r="F19" s="692"/>
      <c r="G19" s="692"/>
      <c r="H19" s="692"/>
      <c r="I19" s="692"/>
      <c r="J19" s="693">
        <v>0</v>
      </c>
      <c r="K19" s="693"/>
      <c r="L19" s="693"/>
      <c r="M19" s="693"/>
      <c r="N19" s="693"/>
      <c r="O19" s="693"/>
      <c r="P19" s="1135">
        <f t="shared" si="2"/>
        <v>347</v>
      </c>
      <c r="Q19" s="1135">
        <f t="shared" si="3"/>
        <v>347</v>
      </c>
      <c r="R19" s="966"/>
      <c r="S19" s="754"/>
    </row>
    <row r="20" spans="1:19" ht="12.75">
      <c r="A20" s="400">
        <v>14</v>
      </c>
      <c r="B20" s="401" t="s">
        <v>530</v>
      </c>
      <c r="C20" s="402" t="s">
        <v>598</v>
      </c>
      <c r="D20" s="694"/>
      <c r="E20" s="694"/>
      <c r="F20" s="694"/>
      <c r="G20" s="694"/>
      <c r="H20" s="694"/>
      <c r="I20" s="694"/>
      <c r="J20" s="695"/>
      <c r="K20" s="695"/>
      <c r="L20" s="695"/>
      <c r="M20" s="695"/>
      <c r="N20" s="695"/>
      <c r="O20" s="695"/>
      <c r="P20" s="1137">
        <f t="shared" si="2"/>
        <v>0</v>
      </c>
      <c r="Q20" s="1137">
        <f t="shared" si="3"/>
        <v>0</v>
      </c>
      <c r="R20" s="967"/>
      <c r="S20" s="754"/>
    </row>
    <row r="21" spans="1:19" ht="12.75">
      <c r="A21" s="400">
        <v>15</v>
      </c>
      <c r="B21" s="403"/>
      <c r="C21" s="402" t="s">
        <v>596</v>
      </c>
      <c r="D21" s="694"/>
      <c r="E21" s="694"/>
      <c r="F21" s="694"/>
      <c r="G21" s="694"/>
      <c r="H21" s="694"/>
      <c r="I21" s="694"/>
      <c r="J21" s="695"/>
      <c r="K21" s="695"/>
      <c r="L21" s="695"/>
      <c r="M21" s="695"/>
      <c r="N21" s="695"/>
      <c r="O21" s="695"/>
      <c r="P21" s="1137">
        <f>SUM(D21:O21)</f>
        <v>0</v>
      </c>
      <c r="Q21" s="1137">
        <f t="shared" si="3"/>
        <v>0</v>
      </c>
      <c r="R21" s="967"/>
      <c r="S21" s="754"/>
    </row>
    <row r="22" spans="1:19" ht="12.75">
      <c r="A22" s="396">
        <v>16</v>
      </c>
      <c r="B22" s="404"/>
      <c r="C22" s="859" t="s">
        <v>950</v>
      </c>
      <c r="D22" s="690">
        <v>330.5</v>
      </c>
      <c r="E22" s="690"/>
      <c r="F22" s="690"/>
      <c r="G22" s="690"/>
      <c r="H22" s="690"/>
      <c r="I22" s="690"/>
      <c r="J22" s="691"/>
      <c r="K22" s="691"/>
      <c r="L22" s="691"/>
      <c r="M22" s="691"/>
      <c r="N22" s="691"/>
      <c r="O22" s="691"/>
      <c r="P22" s="1136">
        <f t="shared" si="2"/>
        <v>330.5</v>
      </c>
      <c r="Q22" s="1136">
        <f t="shared" si="3"/>
        <v>330.5</v>
      </c>
      <c r="R22" s="965"/>
      <c r="S22" s="754"/>
    </row>
    <row r="23" spans="1:19" ht="12.75">
      <c r="A23" s="393">
        <v>17</v>
      </c>
      <c r="B23" s="1537" t="s">
        <v>599</v>
      </c>
      <c r="C23" s="1538"/>
      <c r="D23" s="686">
        <v>10257</v>
      </c>
      <c r="E23" s="686"/>
      <c r="F23" s="686"/>
      <c r="G23" s="686"/>
      <c r="H23" s="686"/>
      <c r="I23" s="686"/>
      <c r="J23" s="687">
        <v>901.283</v>
      </c>
      <c r="K23" s="687"/>
      <c r="L23" s="687"/>
      <c r="M23" s="687"/>
      <c r="N23" s="687"/>
      <c r="O23" s="687"/>
      <c r="P23" s="1134">
        <f t="shared" si="2"/>
        <v>11158.283</v>
      </c>
      <c r="Q23" s="1134">
        <f t="shared" si="3"/>
        <v>11158.283</v>
      </c>
      <c r="R23" s="963"/>
      <c r="S23" s="754"/>
    </row>
    <row r="24" spans="1:19" ht="12.75">
      <c r="A24" s="395">
        <v>18</v>
      </c>
      <c r="B24" s="1535" t="s">
        <v>697</v>
      </c>
      <c r="C24" s="1536"/>
      <c r="D24" s="688">
        <v>94.52</v>
      </c>
      <c r="E24" s="688"/>
      <c r="F24" s="688"/>
      <c r="G24" s="688"/>
      <c r="H24" s="688"/>
      <c r="I24" s="688"/>
      <c r="J24" s="689"/>
      <c r="K24" s="689"/>
      <c r="L24" s="689"/>
      <c r="M24" s="689"/>
      <c r="N24" s="689"/>
      <c r="O24" s="689"/>
      <c r="P24" s="696">
        <f t="shared" si="2"/>
        <v>94.52</v>
      </c>
      <c r="Q24" s="696">
        <f t="shared" si="3"/>
        <v>94.52</v>
      </c>
      <c r="R24" s="964"/>
      <c r="S24" s="754"/>
    </row>
    <row r="25" spans="1:19" ht="12.75">
      <c r="A25" s="422"/>
      <c r="B25" s="1527" t="s">
        <v>908</v>
      </c>
      <c r="C25" s="402" t="s">
        <v>947</v>
      </c>
      <c r="D25" s="694"/>
      <c r="E25" s="694"/>
      <c r="F25" s="694"/>
      <c r="G25" s="694"/>
      <c r="H25" s="694"/>
      <c r="I25" s="694"/>
      <c r="J25" s="695"/>
      <c r="K25" s="695"/>
      <c r="L25" s="695"/>
      <c r="M25" s="695"/>
      <c r="N25" s="695"/>
      <c r="O25" s="695"/>
      <c r="P25" s="697">
        <f t="shared" si="2"/>
        <v>0</v>
      </c>
      <c r="Q25" s="697">
        <f t="shared" si="3"/>
        <v>0</v>
      </c>
      <c r="R25" s="967"/>
      <c r="S25" s="754"/>
    </row>
    <row r="26" spans="1:19" ht="12.75">
      <c r="A26" s="422"/>
      <c r="B26" s="1528"/>
      <c r="C26" s="402" t="s">
        <v>948</v>
      </c>
      <c r="D26" s="694"/>
      <c r="E26" s="694"/>
      <c r="F26" s="694"/>
      <c r="G26" s="694"/>
      <c r="H26" s="694"/>
      <c r="I26" s="694"/>
      <c r="J26" s="695"/>
      <c r="K26" s="695"/>
      <c r="L26" s="695">
        <v>49.79</v>
      </c>
      <c r="M26" s="695"/>
      <c r="N26" s="695"/>
      <c r="O26" s="695"/>
      <c r="P26" s="697">
        <f t="shared" si="2"/>
        <v>49.79</v>
      </c>
      <c r="Q26" s="697">
        <f t="shared" si="3"/>
        <v>49.79</v>
      </c>
      <c r="R26" s="967"/>
      <c r="S26" s="754"/>
    </row>
    <row r="27" spans="1:19" ht="13.5" thickBot="1">
      <c r="A27" s="387">
        <v>19</v>
      </c>
      <c r="B27" s="1529"/>
      <c r="C27" s="423" t="s">
        <v>1149</v>
      </c>
      <c r="D27" s="698">
        <v>94.52</v>
      </c>
      <c r="E27" s="698"/>
      <c r="F27" s="698"/>
      <c r="G27" s="698"/>
      <c r="H27" s="698"/>
      <c r="I27" s="698"/>
      <c r="J27" s="699"/>
      <c r="K27" s="699"/>
      <c r="L27" s="699"/>
      <c r="M27" s="699"/>
      <c r="N27" s="699"/>
      <c r="O27" s="699"/>
      <c r="P27" s="700">
        <f>SUM(D27:O27)</f>
        <v>94.52</v>
      </c>
      <c r="Q27" s="700">
        <f t="shared" si="3"/>
        <v>94.52</v>
      </c>
      <c r="R27" s="968"/>
      <c r="S27" s="754"/>
    </row>
    <row r="28" spans="1:19" ht="12.75">
      <c r="A28" s="254"/>
      <c r="B28" s="254"/>
      <c r="C28" s="489" t="s">
        <v>387</v>
      </c>
      <c r="D28" s="254"/>
      <c r="E28" s="254"/>
      <c r="F28" s="254"/>
      <c r="G28" s="254"/>
      <c r="H28" s="254"/>
      <c r="I28" s="254"/>
      <c r="J28" s="747">
        <f>J7-'11.c'!C8</f>
        <v>0</v>
      </c>
      <c r="K28" s="254"/>
      <c r="L28" s="254"/>
      <c r="M28" s="254"/>
      <c r="N28" s="254"/>
      <c r="O28" s="254"/>
      <c r="P28" s="254"/>
      <c r="Q28" s="254"/>
      <c r="R28" s="254"/>
      <c r="S28" s="254"/>
    </row>
    <row r="29" spans="1:19" ht="12.75">
      <c r="A29" s="254" t="s">
        <v>689</v>
      </c>
      <c r="B29" s="254"/>
      <c r="C29" s="254"/>
      <c r="D29" s="254"/>
      <c r="E29" s="254"/>
      <c r="F29" s="254"/>
      <c r="G29" s="254"/>
      <c r="H29" s="254"/>
      <c r="I29" s="254"/>
      <c r="J29" s="254"/>
      <c r="K29" s="254"/>
      <c r="L29" s="254"/>
      <c r="M29" s="254"/>
      <c r="N29" s="254"/>
      <c r="O29" s="254"/>
      <c r="P29" s="254"/>
      <c r="Q29" s="254"/>
      <c r="R29" s="254"/>
      <c r="S29" s="254"/>
    </row>
    <row r="30" spans="1:19" ht="12.75">
      <c r="A30" s="254" t="s">
        <v>492</v>
      </c>
      <c r="B30" s="490"/>
      <c r="C30" s="490"/>
      <c r="D30" s="254"/>
      <c r="E30" s="254"/>
      <c r="F30" s="254"/>
      <c r="G30" s="254"/>
      <c r="H30" s="254"/>
      <c r="I30" s="254"/>
      <c r="J30" s="254"/>
      <c r="K30" s="254"/>
      <c r="L30" s="254"/>
      <c r="M30" s="254"/>
      <c r="N30" s="254"/>
      <c r="O30" s="254"/>
      <c r="P30" s="254"/>
      <c r="Q30" s="254"/>
      <c r="R30" s="254"/>
      <c r="S30" s="254"/>
    </row>
    <row r="31" spans="1:19" ht="12.75">
      <c r="A31" s="254" t="s">
        <v>1113</v>
      </c>
      <c r="B31" s="490"/>
      <c r="C31" s="490"/>
      <c r="D31" s="254"/>
      <c r="E31" s="254"/>
      <c r="F31" s="254"/>
      <c r="G31" s="254"/>
      <c r="H31" s="254"/>
      <c r="I31" s="254"/>
      <c r="J31" s="254"/>
      <c r="K31" s="254"/>
      <c r="L31" s="254"/>
      <c r="M31" s="254"/>
      <c r="N31" s="254"/>
      <c r="O31" s="254"/>
      <c r="P31" s="254"/>
      <c r="Q31" s="254"/>
      <c r="R31" s="254"/>
      <c r="S31" s="254"/>
    </row>
    <row r="32" spans="1:19" ht="12.75">
      <c r="A32" s="9"/>
      <c r="B32" s="9"/>
      <c r="C32" s="9"/>
      <c r="D32" s="9"/>
      <c r="E32" s="9"/>
      <c r="F32" s="9"/>
      <c r="G32" s="254"/>
      <c r="H32" s="254"/>
      <c r="I32" s="254"/>
      <c r="J32" s="254"/>
      <c r="K32" s="254"/>
      <c r="L32" s="254"/>
      <c r="M32" s="254"/>
      <c r="N32" s="254"/>
      <c r="O32" s="254"/>
      <c r="P32" s="254"/>
      <c r="Q32" s="254"/>
      <c r="R32" s="254"/>
      <c r="S32" s="254"/>
    </row>
    <row r="33" spans="1:19" ht="12.75">
      <c r="A33" s="9"/>
      <c r="B33" s="9"/>
      <c r="C33" s="9"/>
      <c r="D33" s="9"/>
      <c r="E33" s="9"/>
      <c r="F33" s="9"/>
      <c r="G33" s="254"/>
      <c r="H33" s="254"/>
      <c r="I33" s="254"/>
      <c r="J33" s="254"/>
      <c r="K33" s="254"/>
      <c r="L33" s="254"/>
      <c r="M33" s="254"/>
      <c r="N33" s="254"/>
      <c r="O33" s="254"/>
      <c r="P33" s="254"/>
      <c r="Q33" s="254"/>
      <c r="R33" s="254"/>
      <c r="S33" s="254"/>
    </row>
    <row r="34" spans="1:19" ht="12.75">
      <c r="A34" s="9"/>
      <c r="B34" s="9"/>
      <c r="C34" s="9"/>
      <c r="D34" s="9"/>
      <c r="E34" s="9"/>
      <c r="F34" s="9"/>
      <c r="G34" s="254"/>
      <c r="H34" s="254"/>
      <c r="I34" s="254"/>
      <c r="J34" s="254"/>
      <c r="K34" s="254"/>
      <c r="L34" s="254"/>
      <c r="M34" s="254"/>
      <c r="N34" s="254"/>
      <c r="O34" s="254"/>
      <c r="P34" s="254"/>
      <c r="Q34" s="254"/>
      <c r="R34" s="254"/>
      <c r="S34" s="254"/>
    </row>
    <row r="35" spans="1:19" ht="12.75">
      <c r="A35" s="9"/>
      <c r="B35" s="9"/>
      <c r="C35" s="9"/>
      <c r="D35" s="9"/>
      <c r="E35" s="9"/>
      <c r="F35" s="9"/>
      <c r="G35" s="254"/>
      <c r="H35" s="254"/>
      <c r="I35" s="254"/>
      <c r="J35" s="254"/>
      <c r="K35" s="254"/>
      <c r="L35" s="254"/>
      <c r="M35" s="254"/>
      <c r="N35" s="254"/>
      <c r="O35" s="254"/>
      <c r="P35" s="254"/>
      <c r="Q35" s="254"/>
      <c r="R35" s="254"/>
      <c r="S35" s="254"/>
    </row>
    <row r="36" spans="1:19" ht="12.75">
      <c r="A36" s="9"/>
      <c r="B36" s="9"/>
      <c r="C36" s="9"/>
      <c r="D36" s="9"/>
      <c r="E36" s="9"/>
      <c r="F36" s="9"/>
      <c r="G36" s="254"/>
      <c r="H36" s="254"/>
      <c r="I36" s="254"/>
      <c r="J36" s="254"/>
      <c r="K36" s="254"/>
      <c r="L36" s="254"/>
      <c r="M36" s="254"/>
      <c r="N36" s="254"/>
      <c r="O36" s="254"/>
      <c r="P36" s="254"/>
      <c r="Q36" s="254"/>
      <c r="R36" s="254"/>
      <c r="S36" s="254"/>
    </row>
    <row r="37" spans="1:19" ht="12.75">
      <c r="A37" s="9"/>
      <c r="B37" s="9"/>
      <c r="C37" s="9"/>
      <c r="D37" s="9"/>
      <c r="E37" s="9"/>
      <c r="F37" s="9"/>
      <c r="G37" s="254"/>
      <c r="H37" s="254"/>
      <c r="I37" s="254"/>
      <c r="J37" s="254"/>
      <c r="K37" s="254"/>
      <c r="L37" s="254"/>
      <c r="M37" s="254"/>
      <c r="N37" s="254"/>
      <c r="O37" s="254"/>
      <c r="P37" s="254"/>
      <c r="Q37" s="254"/>
      <c r="R37" s="254"/>
      <c r="S37" s="254"/>
    </row>
    <row r="38" spans="1:6" ht="12.75">
      <c r="A38" s="9"/>
      <c r="B38" s="9"/>
      <c r="C38" s="9"/>
      <c r="D38" s="9"/>
      <c r="E38" s="9"/>
      <c r="F38" s="9"/>
    </row>
    <row r="39" spans="1:6" ht="12.75">
      <c r="A39" s="9"/>
      <c r="B39" s="9"/>
      <c r="C39" s="9"/>
      <c r="D39" s="9"/>
      <c r="E39" s="9"/>
      <c r="F39" s="9"/>
    </row>
    <row r="40" spans="1:6" ht="12.75">
      <c r="A40" s="9"/>
      <c r="B40" s="9"/>
      <c r="C40" s="9"/>
      <c r="D40" s="9"/>
      <c r="E40" s="9"/>
      <c r="F40" s="9"/>
    </row>
    <row r="41" spans="1:6" ht="12.75">
      <c r="A41" s="9"/>
      <c r="B41" s="9"/>
      <c r="C41" s="9"/>
      <c r="D41" s="9"/>
      <c r="E41" s="9"/>
      <c r="F41" s="9"/>
    </row>
    <row r="42" spans="1:6" ht="12.75">
      <c r="A42" s="9"/>
      <c r="B42" s="9"/>
      <c r="C42" s="9"/>
      <c r="D42" s="9"/>
      <c r="E42" s="9"/>
      <c r="F42" s="9"/>
    </row>
    <row r="43" spans="1:6" ht="12.75">
      <c r="A43" s="9"/>
      <c r="B43" s="9"/>
      <c r="C43" s="9"/>
      <c r="D43" s="9"/>
      <c r="E43" s="9"/>
      <c r="F43" s="9"/>
    </row>
    <row r="44" ht="12.75"/>
  </sheetData>
  <sheetProtection sheet="1" insertColumns="0" insertRows="0" deleteColumns="0" deleteRows="0"/>
  <mergeCells count="23">
    <mergeCell ref="R4:R5"/>
    <mergeCell ref="B10:C10"/>
    <mergeCell ref="B8:C8"/>
    <mergeCell ref="Q3:R3"/>
    <mergeCell ref="J4:J5"/>
    <mergeCell ref="D4:I4"/>
    <mergeCell ref="D6:I6"/>
    <mergeCell ref="B15:C15"/>
    <mergeCell ref="B11:C11"/>
    <mergeCell ref="B12:C12"/>
    <mergeCell ref="B9:C9"/>
    <mergeCell ref="A3:A6"/>
    <mergeCell ref="B3:C6"/>
    <mergeCell ref="B19:C19"/>
    <mergeCell ref="P4:P5"/>
    <mergeCell ref="D3:P3"/>
    <mergeCell ref="K4:O4"/>
    <mergeCell ref="B25:B27"/>
    <mergeCell ref="Q4:Q5"/>
    <mergeCell ref="K6:O6"/>
    <mergeCell ref="B24:C24"/>
    <mergeCell ref="B23:C23"/>
    <mergeCell ref="B13:C13"/>
  </mergeCells>
  <conditionalFormatting sqref="J28">
    <cfRule type="cellIs" priority="1" dxfId="16" operator="lessThan" stopIfTrue="1">
      <formula>0</formula>
    </cfRule>
    <cfRule type="cellIs" priority="2" dxfId="16" operator="greaterThan" stopIfTrue="1">
      <formula>0</formula>
    </cfRule>
  </conditionalFormatting>
  <printOptions horizontalCentered="1"/>
  <pageMargins left="0" right="0" top="0.5905511811023623" bottom="0.3937007874015748" header="0.2362204724409449" footer="0.5118110236220472"/>
  <pageSetup horizontalDpi="600" verticalDpi="600" orientation="landscape" paperSize="9" scale="59" r:id="rId2"/>
  <drawing r:id="rId1"/>
</worksheet>
</file>

<file path=xl/worksheets/sheet15.xml><?xml version="1.0" encoding="utf-8"?>
<worksheet xmlns="http://schemas.openxmlformats.org/spreadsheetml/2006/main" xmlns:r="http://schemas.openxmlformats.org/officeDocument/2006/relationships">
  <dimension ref="A1:O72"/>
  <sheetViews>
    <sheetView zoomScalePageLayoutView="0" workbookViewId="0" topLeftCell="A1">
      <selection activeCell="C9" sqref="C9"/>
    </sheetView>
  </sheetViews>
  <sheetFormatPr defaultColWidth="9.140625" defaultRowHeight="15"/>
  <cols>
    <col min="1" max="1" width="3.421875" style="10" customWidth="1"/>
    <col min="2" max="2" width="38.7109375" style="10" customWidth="1"/>
    <col min="3" max="4" width="10.7109375" style="10" customWidth="1"/>
    <col min="5" max="5" width="11.421875" style="10" customWidth="1"/>
    <col min="6" max="6" width="12.140625" style="10" customWidth="1"/>
    <col min="7" max="9" width="10.7109375" style="10" customWidth="1"/>
    <col min="10" max="10" width="11.00390625" style="10" customWidth="1"/>
    <col min="11" max="14" width="10.7109375" style="10" customWidth="1"/>
    <col min="15" max="15" width="2.57421875" style="10" customWidth="1"/>
    <col min="16" max="16384" width="9.140625" style="10" customWidth="1"/>
  </cols>
  <sheetData>
    <row r="1" spans="1:12" ht="18" customHeight="1">
      <c r="A1" s="836" t="s">
        <v>929</v>
      </c>
      <c r="B1" s="9"/>
      <c r="C1" s="9"/>
      <c r="D1" s="9"/>
      <c r="E1" s="9"/>
      <c r="F1" s="9"/>
      <c r="G1" s="9"/>
      <c r="H1" s="9"/>
      <c r="I1" s="9"/>
      <c r="J1" s="9"/>
      <c r="K1" s="9"/>
      <c r="L1" s="9"/>
    </row>
    <row r="2" spans="1:12" ht="6" customHeight="1">
      <c r="A2" s="14"/>
      <c r="B2" s="9"/>
      <c r="C2" s="9"/>
      <c r="D2" s="9"/>
      <c r="E2" s="9"/>
      <c r="F2" s="9"/>
      <c r="G2" s="9"/>
      <c r="H2" s="9"/>
      <c r="I2" s="9"/>
      <c r="J2" s="9"/>
      <c r="K2" s="9"/>
      <c r="L2" s="9"/>
    </row>
    <row r="3" spans="1:14" ht="18" customHeight="1">
      <c r="A3" s="837" t="s">
        <v>816</v>
      </c>
      <c r="B3" s="9"/>
      <c r="C3" s="9"/>
      <c r="D3" s="9"/>
      <c r="E3" s="9"/>
      <c r="F3" s="9"/>
      <c r="G3" s="9"/>
      <c r="H3" s="9"/>
      <c r="I3" s="9"/>
      <c r="J3" s="9"/>
      <c r="K3" s="9"/>
      <c r="L3" s="9"/>
      <c r="N3" s="15" t="s">
        <v>600</v>
      </c>
    </row>
    <row r="4" spans="1:13" ht="6.75" customHeight="1" thickBot="1">
      <c r="A4" s="9"/>
      <c r="B4" s="9"/>
      <c r="C4" s="9"/>
      <c r="D4" s="9"/>
      <c r="E4" s="9"/>
      <c r="F4" s="9"/>
      <c r="G4" s="9"/>
      <c r="H4" s="9"/>
      <c r="I4" s="9"/>
      <c r="J4" s="9"/>
      <c r="K4" s="15"/>
      <c r="L4" s="9"/>
      <c r="M4" s="15"/>
    </row>
    <row r="5" spans="1:15" ht="16.5" customHeight="1">
      <c r="A5" s="1565" t="s">
        <v>500</v>
      </c>
      <c r="B5" s="1568" t="s">
        <v>668</v>
      </c>
      <c r="C5" s="1571" t="s">
        <v>495</v>
      </c>
      <c r="D5" s="1572"/>
      <c r="E5" s="1573" t="s">
        <v>601</v>
      </c>
      <c r="F5" s="1522"/>
      <c r="G5" s="1522"/>
      <c r="H5" s="1522"/>
      <c r="I5" s="1522"/>
      <c r="J5" s="1522"/>
      <c r="K5" s="1522"/>
      <c r="L5" s="1574"/>
      <c r="M5" s="1571" t="s">
        <v>663</v>
      </c>
      <c r="N5" s="1572"/>
      <c r="O5" s="755"/>
    </row>
    <row r="6" spans="1:15" ht="17.25" customHeight="1">
      <c r="A6" s="1566"/>
      <c r="B6" s="1569"/>
      <c r="C6" s="1561" t="s">
        <v>602</v>
      </c>
      <c r="D6" s="1563" t="s">
        <v>603</v>
      </c>
      <c r="E6" s="1575" t="s">
        <v>602</v>
      </c>
      <c r="F6" s="1525"/>
      <c r="G6" s="1525"/>
      <c r="H6" s="1525"/>
      <c r="I6" s="1526"/>
      <c r="J6" s="1577" t="s">
        <v>603</v>
      </c>
      <c r="K6" s="1577"/>
      <c r="L6" s="1578"/>
      <c r="M6" s="1561" t="s">
        <v>602</v>
      </c>
      <c r="N6" s="1563" t="s">
        <v>603</v>
      </c>
      <c r="O6" s="755"/>
    </row>
    <row r="7" spans="1:15" ht="33" customHeight="1">
      <c r="A7" s="1566"/>
      <c r="B7" s="1570"/>
      <c r="C7" s="1562"/>
      <c r="D7" s="1564"/>
      <c r="E7" s="156" t="s">
        <v>604</v>
      </c>
      <c r="F7" s="157" t="s">
        <v>834</v>
      </c>
      <c r="G7" s="158" t="s">
        <v>835</v>
      </c>
      <c r="H7" s="157" t="s">
        <v>607</v>
      </c>
      <c r="I7" s="157" t="s">
        <v>540</v>
      </c>
      <c r="J7" s="157" t="s">
        <v>605</v>
      </c>
      <c r="K7" s="157" t="s">
        <v>503</v>
      </c>
      <c r="L7" s="159" t="s">
        <v>540</v>
      </c>
      <c r="M7" s="1562"/>
      <c r="N7" s="1564"/>
      <c r="O7" s="755"/>
    </row>
    <row r="8" spans="1:15" s="11" customFormat="1" ht="13.5" customHeight="1" thickBot="1">
      <c r="A8" s="1567"/>
      <c r="B8" s="151" t="s">
        <v>580</v>
      </c>
      <c r="C8" s="152" t="s">
        <v>581</v>
      </c>
      <c r="D8" s="151" t="s">
        <v>582</v>
      </c>
      <c r="E8" s="152" t="s">
        <v>583</v>
      </c>
      <c r="F8" s="153" t="s">
        <v>584</v>
      </c>
      <c r="G8" s="154" t="s">
        <v>585</v>
      </c>
      <c r="H8" s="154" t="s">
        <v>586</v>
      </c>
      <c r="I8" s="153" t="s">
        <v>587</v>
      </c>
      <c r="J8" s="153" t="s">
        <v>588</v>
      </c>
      <c r="K8" s="153" t="s">
        <v>589</v>
      </c>
      <c r="L8" s="155" t="s">
        <v>627</v>
      </c>
      <c r="M8" s="152" t="s">
        <v>664</v>
      </c>
      <c r="N8" s="151" t="s">
        <v>665</v>
      </c>
      <c r="O8" s="752"/>
    </row>
    <row r="9" spans="1:15" s="11" customFormat="1" ht="13.5" customHeight="1">
      <c r="A9" s="150">
        <v>1</v>
      </c>
      <c r="B9" s="705"/>
      <c r="C9" s="97"/>
      <c r="D9" s="98"/>
      <c r="E9" s="97"/>
      <c r="F9" s="706"/>
      <c r="G9" s="707"/>
      <c r="H9" s="707"/>
      <c r="I9" s="1142">
        <f>+E9+F9+G9+H9</f>
        <v>0</v>
      </c>
      <c r="J9" s="706"/>
      <c r="K9" s="706"/>
      <c r="L9" s="1143">
        <f>J9+K9</f>
        <v>0</v>
      </c>
      <c r="M9" s="1144">
        <f>I9-C9</f>
        <v>0</v>
      </c>
      <c r="N9" s="1145">
        <f>L9-D9</f>
        <v>0</v>
      </c>
      <c r="O9" s="756"/>
    </row>
    <row r="10" spans="1:15" ht="13.5" customHeight="1">
      <c r="A10" s="150">
        <f>A9+1</f>
        <v>2</v>
      </c>
      <c r="B10" s="705"/>
      <c r="C10" s="97"/>
      <c r="D10" s="98"/>
      <c r="E10" s="97"/>
      <c r="F10" s="706"/>
      <c r="G10" s="707"/>
      <c r="H10" s="707"/>
      <c r="I10" s="1142">
        <f>+E10+F10+G10+H10</f>
        <v>0</v>
      </c>
      <c r="J10" s="706"/>
      <c r="K10" s="706"/>
      <c r="L10" s="1143">
        <f>J10+K10</f>
        <v>0</v>
      </c>
      <c r="M10" s="1144">
        <f>I10-C10</f>
        <v>0</v>
      </c>
      <c r="N10" s="1145">
        <f>L10-D10</f>
        <v>0</v>
      </c>
      <c r="O10" s="756"/>
    </row>
    <row r="11" spans="1:15" ht="13.5" customHeight="1">
      <c r="A11" s="150">
        <f aca="true" t="shared" si="0" ref="A11:A24">A10+1</f>
        <v>3</v>
      </c>
      <c r="B11" s="705"/>
      <c r="C11" s="97"/>
      <c r="D11" s="98"/>
      <c r="E11" s="97"/>
      <c r="F11" s="706"/>
      <c r="G11" s="707"/>
      <c r="H11" s="707"/>
      <c r="I11" s="1142">
        <f aca="true" t="shared" si="1" ref="I11:I24">+E11+F11+G11+H11</f>
        <v>0</v>
      </c>
      <c r="J11" s="706"/>
      <c r="K11" s="706"/>
      <c r="L11" s="1143">
        <f aca="true" t="shared" si="2" ref="L11:L22">J11+K11</f>
        <v>0</v>
      </c>
      <c r="M11" s="1144">
        <f aca="true" t="shared" si="3" ref="M11:M22">I11-C11</f>
        <v>0</v>
      </c>
      <c r="N11" s="1145">
        <f aca="true" t="shared" si="4" ref="N11:N22">L11-D11</f>
        <v>0</v>
      </c>
      <c r="O11" s="756"/>
    </row>
    <row r="12" spans="1:15" ht="13.5" customHeight="1">
      <c r="A12" s="150">
        <f t="shared" si="0"/>
        <v>4</v>
      </c>
      <c r="B12" s="705"/>
      <c r="C12" s="97"/>
      <c r="D12" s="98"/>
      <c r="E12" s="97"/>
      <c r="F12" s="706"/>
      <c r="G12" s="707"/>
      <c r="H12" s="707"/>
      <c r="I12" s="1142">
        <f t="shared" si="1"/>
        <v>0</v>
      </c>
      <c r="J12" s="706"/>
      <c r="K12" s="706"/>
      <c r="L12" s="1143">
        <f t="shared" si="2"/>
        <v>0</v>
      </c>
      <c r="M12" s="1144">
        <f t="shared" si="3"/>
        <v>0</v>
      </c>
      <c r="N12" s="1145">
        <f t="shared" si="4"/>
        <v>0</v>
      </c>
      <c r="O12" s="756"/>
    </row>
    <row r="13" spans="1:15" ht="13.5" customHeight="1">
      <c r="A13" s="150">
        <f t="shared" si="0"/>
        <v>5</v>
      </c>
      <c r="B13" s="705"/>
      <c r="C13" s="97"/>
      <c r="D13" s="98"/>
      <c r="E13" s="97"/>
      <c r="F13" s="706"/>
      <c r="G13" s="707"/>
      <c r="H13" s="707"/>
      <c r="I13" s="1142">
        <f t="shared" si="1"/>
        <v>0</v>
      </c>
      <c r="J13" s="706"/>
      <c r="K13" s="706"/>
      <c r="L13" s="1143">
        <f t="shared" si="2"/>
        <v>0</v>
      </c>
      <c r="M13" s="1144">
        <f t="shared" si="3"/>
        <v>0</v>
      </c>
      <c r="N13" s="1145">
        <f t="shared" si="4"/>
        <v>0</v>
      </c>
      <c r="O13" s="756"/>
    </row>
    <row r="14" spans="1:15" ht="13.5" customHeight="1">
      <c r="A14" s="150">
        <f t="shared" si="0"/>
        <v>6</v>
      </c>
      <c r="B14" s="705"/>
      <c r="C14" s="97"/>
      <c r="D14" s="98"/>
      <c r="E14" s="97"/>
      <c r="F14" s="706"/>
      <c r="G14" s="707"/>
      <c r="H14" s="707"/>
      <c r="I14" s="1142">
        <f t="shared" si="1"/>
        <v>0</v>
      </c>
      <c r="J14" s="706"/>
      <c r="K14" s="706"/>
      <c r="L14" s="1143">
        <f t="shared" si="2"/>
        <v>0</v>
      </c>
      <c r="M14" s="1144">
        <f t="shared" si="3"/>
        <v>0</v>
      </c>
      <c r="N14" s="1145">
        <f t="shared" si="4"/>
        <v>0</v>
      </c>
      <c r="O14" s="756"/>
    </row>
    <row r="15" spans="1:15" ht="13.5" customHeight="1">
      <c r="A15" s="150">
        <f t="shared" si="0"/>
        <v>7</v>
      </c>
      <c r="B15" s="705"/>
      <c r="C15" s="97"/>
      <c r="D15" s="98"/>
      <c r="E15" s="97"/>
      <c r="F15" s="706"/>
      <c r="G15" s="707"/>
      <c r="H15" s="707"/>
      <c r="I15" s="1142">
        <f t="shared" si="1"/>
        <v>0</v>
      </c>
      <c r="J15" s="706"/>
      <c r="K15" s="706"/>
      <c r="L15" s="1143">
        <f t="shared" si="2"/>
        <v>0</v>
      </c>
      <c r="M15" s="1144">
        <f t="shared" si="3"/>
        <v>0</v>
      </c>
      <c r="N15" s="1145">
        <f t="shared" si="4"/>
        <v>0</v>
      </c>
      <c r="O15" s="756"/>
    </row>
    <row r="16" spans="1:15" ht="13.5" customHeight="1">
      <c r="A16" s="150">
        <f t="shared" si="0"/>
        <v>8</v>
      </c>
      <c r="B16" s="705"/>
      <c r="C16" s="97"/>
      <c r="D16" s="98"/>
      <c r="E16" s="97"/>
      <c r="F16" s="706"/>
      <c r="G16" s="707"/>
      <c r="H16" s="707"/>
      <c r="I16" s="1142">
        <f t="shared" si="1"/>
        <v>0</v>
      </c>
      <c r="J16" s="706"/>
      <c r="K16" s="706"/>
      <c r="L16" s="1143">
        <f t="shared" si="2"/>
        <v>0</v>
      </c>
      <c r="M16" s="1144">
        <f t="shared" si="3"/>
        <v>0</v>
      </c>
      <c r="N16" s="1145">
        <f t="shared" si="4"/>
        <v>0</v>
      </c>
      <c r="O16" s="756"/>
    </row>
    <row r="17" spans="1:15" ht="13.5" customHeight="1">
      <c r="A17" s="150">
        <f t="shared" si="0"/>
        <v>9</v>
      </c>
      <c r="B17" s="705"/>
      <c r="C17" s="97"/>
      <c r="D17" s="98"/>
      <c r="E17" s="97"/>
      <c r="F17" s="706"/>
      <c r="G17" s="707"/>
      <c r="H17" s="707"/>
      <c r="I17" s="1142">
        <f t="shared" si="1"/>
        <v>0</v>
      </c>
      <c r="J17" s="706"/>
      <c r="K17" s="706"/>
      <c r="L17" s="1143">
        <f t="shared" si="2"/>
        <v>0</v>
      </c>
      <c r="M17" s="1144">
        <f t="shared" si="3"/>
        <v>0</v>
      </c>
      <c r="N17" s="1145">
        <f t="shared" si="4"/>
        <v>0</v>
      </c>
      <c r="O17" s="756"/>
    </row>
    <row r="18" spans="1:15" ht="13.5" customHeight="1">
      <c r="A18" s="150">
        <f t="shared" si="0"/>
        <v>10</v>
      </c>
      <c r="B18" s="705"/>
      <c r="C18" s="97"/>
      <c r="D18" s="98"/>
      <c r="E18" s="97"/>
      <c r="F18" s="706"/>
      <c r="G18" s="707"/>
      <c r="H18" s="707"/>
      <c r="I18" s="1142">
        <f t="shared" si="1"/>
        <v>0</v>
      </c>
      <c r="J18" s="706"/>
      <c r="K18" s="706"/>
      <c r="L18" s="1143">
        <f t="shared" si="2"/>
        <v>0</v>
      </c>
      <c r="M18" s="1144">
        <f t="shared" si="3"/>
        <v>0</v>
      </c>
      <c r="N18" s="1145">
        <f t="shared" si="4"/>
        <v>0</v>
      </c>
      <c r="O18" s="756"/>
    </row>
    <row r="19" spans="1:15" ht="13.5" customHeight="1">
      <c r="A19" s="150">
        <f t="shared" si="0"/>
        <v>11</v>
      </c>
      <c r="B19" s="705"/>
      <c r="C19" s="97"/>
      <c r="D19" s="98"/>
      <c r="E19" s="97"/>
      <c r="F19" s="706"/>
      <c r="G19" s="707"/>
      <c r="H19" s="707"/>
      <c r="I19" s="1142">
        <f t="shared" si="1"/>
        <v>0</v>
      </c>
      <c r="J19" s="706"/>
      <c r="K19" s="706"/>
      <c r="L19" s="1143">
        <f t="shared" si="2"/>
        <v>0</v>
      </c>
      <c r="M19" s="1144">
        <f t="shared" si="3"/>
        <v>0</v>
      </c>
      <c r="N19" s="1145">
        <f t="shared" si="4"/>
        <v>0</v>
      </c>
      <c r="O19" s="756"/>
    </row>
    <row r="20" spans="1:15" ht="13.5" customHeight="1">
      <c r="A20" s="150">
        <f t="shared" si="0"/>
        <v>12</v>
      </c>
      <c r="B20" s="705"/>
      <c r="C20" s="99"/>
      <c r="D20" s="100"/>
      <c r="E20" s="99"/>
      <c r="F20" s="708"/>
      <c r="G20" s="709"/>
      <c r="H20" s="709"/>
      <c r="I20" s="1142">
        <f t="shared" si="1"/>
        <v>0</v>
      </c>
      <c r="J20" s="708"/>
      <c r="K20" s="708"/>
      <c r="L20" s="1143">
        <f t="shared" si="2"/>
        <v>0</v>
      </c>
      <c r="M20" s="1144">
        <f t="shared" si="3"/>
        <v>0</v>
      </c>
      <c r="N20" s="1145">
        <f t="shared" si="4"/>
        <v>0</v>
      </c>
      <c r="O20" s="756"/>
    </row>
    <row r="21" spans="1:15" ht="13.5" customHeight="1">
      <c r="A21" s="150">
        <f t="shared" si="0"/>
        <v>13</v>
      </c>
      <c r="B21" s="705"/>
      <c r="C21" s="99"/>
      <c r="D21" s="100"/>
      <c r="E21" s="99"/>
      <c r="F21" s="708"/>
      <c r="G21" s="709"/>
      <c r="H21" s="709"/>
      <c r="I21" s="1142">
        <f t="shared" si="1"/>
        <v>0</v>
      </c>
      <c r="J21" s="708"/>
      <c r="K21" s="708"/>
      <c r="L21" s="1143">
        <f t="shared" si="2"/>
        <v>0</v>
      </c>
      <c r="M21" s="1144">
        <f t="shared" si="3"/>
        <v>0</v>
      </c>
      <c r="N21" s="1145">
        <f t="shared" si="4"/>
        <v>0</v>
      </c>
      <c r="O21" s="756"/>
    </row>
    <row r="22" spans="1:15" ht="13.5" customHeight="1">
      <c r="A22" s="150">
        <f t="shared" si="0"/>
        <v>14</v>
      </c>
      <c r="B22" s="705"/>
      <c r="C22" s="99"/>
      <c r="D22" s="100"/>
      <c r="E22" s="99"/>
      <c r="F22" s="708"/>
      <c r="G22" s="709"/>
      <c r="H22" s="709"/>
      <c r="I22" s="1142">
        <f t="shared" si="1"/>
        <v>0</v>
      </c>
      <c r="J22" s="708"/>
      <c r="K22" s="708"/>
      <c r="L22" s="1143">
        <f t="shared" si="2"/>
        <v>0</v>
      </c>
      <c r="M22" s="1144">
        <f t="shared" si="3"/>
        <v>0</v>
      </c>
      <c r="N22" s="1145">
        <f t="shared" si="4"/>
        <v>0</v>
      </c>
      <c r="O22" s="756"/>
    </row>
    <row r="23" spans="1:15" ht="13.5" customHeight="1">
      <c r="A23" s="150">
        <f t="shared" si="0"/>
        <v>15</v>
      </c>
      <c r="B23" s="705"/>
      <c r="C23" s="99"/>
      <c r="D23" s="100"/>
      <c r="E23" s="99"/>
      <c r="F23" s="708"/>
      <c r="G23" s="709"/>
      <c r="H23" s="709"/>
      <c r="I23" s="1142">
        <f t="shared" si="1"/>
        <v>0</v>
      </c>
      <c r="J23" s="708"/>
      <c r="K23" s="708"/>
      <c r="L23" s="1143">
        <f>J23+K23</f>
        <v>0</v>
      </c>
      <c r="M23" s="1144">
        <f>I23-C23</f>
        <v>0</v>
      </c>
      <c r="N23" s="1145">
        <f>L23-D23</f>
        <v>0</v>
      </c>
      <c r="O23" s="756"/>
    </row>
    <row r="24" spans="1:15" ht="13.5" customHeight="1" thickBot="1">
      <c r="A24" s="704">
        <f t="shared" si="0"/>
        <v>16</v>
      </c>
      <c r="B24" s="705"/>
      <c r="C24" s="99"/>
      <c r="D24" s="100"/>
      <c r="E24" s="99"/>
      <c r="F24" s="708"/>
      <c r="G24" s="709"/>
      <c r="H24" s="709"/>
      <c r="I24" s="1142">
        <f t="shared" si="1"/>
        <v>0</v>
      </c>
      <c r="J24" s="708"/>
      <c r="K24" s="708"/>
      <c r="L24" s="1143">
        <f>J24+K24</f>
        <v>0</v>
      </c>
      <c r="M24" s="1144">
        <f>I24-C24</f>
        <v>0</v>
      </c>
      <c r="N24" s="1145">
        <f>L24-D24</f>
        <v>0</v>
      </c>
      <c r="O24" s="756"/>
    </row>
    <row r="25" spans="1:15" ht="12.75" customHeight="1" thickBot="1">
      <c r="A25" s="710">
        <f>A24+1</f>
        <v>17</v>
      </c>
      <c r="B25" s="711" t="s">
        <v>526</v>
      </c>
      <c r="C25" s="1138">
        <f aca="true" t="shared" si="5" ref="C25:N25">SUM(C9:C24)</f>
        <v>0</v>
      </c>
      <c r="D25" s="1139">
        <f t="shared" si="5"/>
        <v>0</v>
      </c>
      <c r="E25" s="1138">
        <f t="shared" si="5"/>
        <v>0</v>
      </c>
      <c r="F25" s="1140">
        <f t="shared" si="5"/>
        <v>0</v>
      </c>
      <c r="G25" s="1140">
        <f t="shared" si="5"/>
        <v>0</v>
      </c>
      <c r="H25" s="1140">
        <f t="shared" si="5"/>
        <v>0</v>
      </c>
      <c r="I25" s="1140">
        <f t="shared" si="5"/>
        <v>0</v>
      </c>
      <c r="J25" s="1140">
        <f t="shared" si="5"/>
        <v>0</v>
      </c>
      <c r="K25" s="1140">
        <f t="shared" si="5"/>
        <v>0</v>
      </c>
      <c r="L25" s="1140">
        <f t="shared" si="5"/>
        <v>0</v>
      </c>
      <c r="M25" s="1138">
        <f t="shared" si="5"/>
        <v>0</v>
      </c>
      <c r="N25" s="1141">
        <f t="shared" si="5"/>
        <v>0</v>
      </c>
      <c r="O25" s="716"/>
    </row>
    <row r="26" spans="1:12" ht="3" customHeight="1">
      <c r="A26" s="9"/>
      <c r="B26" s="9"/>
      <c r="C26" s="9"/>
      <c r="D26" s="702"/>
      <c r="E26" s="9"/>
      <c r="F26" s="9"/>
      <c r="G26" s="9"/>
      <c r="H26" s="9"/>
      <c r="I26" s="9"/>
      <c r="J26" s="9"/>
      <c r="K26" s="9"/>
      <c r="L26" s="9"/>
    </row>
    <row r="27" spans="1:12" ht="13.5" customHeight="1">
      <c r="A27" s="9" t="s">
        <v>655</v>
      </c>
      <c r="B27" s="9"/>
      <c r="C27" s="9"/>
      <c r="D27" s="9"/>
      <c r="E27" s="9"/>
      <c r="F27" s="9"/>
      <c r="G27" s="9"/>
      <c r="H27" s="9"/>
      <c r="I27" s="9"/>
      <c r="J27" s="9"/>
      <c r="K27" s="9"/>
      <c r="L27" s="9"/>
    </row>
    <row r="28" spans="1:12" ht="13.5" customHeight="1">
      <c r="A28" s="9" t="s">
        <v>917</v>
      </c>
      <c r="B28" s="9"/>
      <c r="C28" s="9"/>
      <c r="D28" s="9"/>
      <c r="E28" s="9"/>
      <c r="F28" s="9"/>
      <c r="G28" s="9"/>
      <c r="H28" s="9"/>
      <c r="I28" s="9"/>
      <c r="J28" s="9"/>
      <c r="K28" s="9"/>
      <c r="L28" s="9"/>
    </row>
    <row r="29" spans="1:12" ht="13.5" customHeight="1">
      <c r="A29" s="9" t="s">
        <v>918</v>
      </c>
      <c r="B29" s="9"/>
      <c r="C29" s="9"/>
      <c r="D29" s="9"/>
      <c r="E29" s="9"/>
      <c r="F29" s="9"/>
      <c r="G29" s="9"/>
      <c r="H29" s="9"/>
      <c r="I29" s="9"/>
      <c r="J29" s="9"/>
      <c r="K29" s="9"/>
      <c r="L29" s="9"/>
    </row>
    <row r="30" spans="1:12" ht="13.5" customHeight="1">
      <c r="A30" s="9" t="s">
        <v>919</v>
      </c>
      <c r="B30" s="129"/>
      <c r="C30" s="129"/>
      <c r="D30" s="129"/>
      <c r="E30" s="129"/>
      <c r="F30" s="129"/>
      <c r="G30" s="129"/>
      <c r="H30" s="129"/>
      <c r="I30" s="129"/>
      <c r="J30" s="129"/>
      <c r="K30" s="129"/>
      <c r="L30" s="129"/>
    </row>
    <row r="31" spans="1:15" ht="9" customHeight="1">
      <c r="A31" s="16"/>
      <c r="B31" s="12"/>
      <c r="C31" s="12"/>
      <c r="D31" s="12"/>
      <c r="E31" s="12"/>
      <c r="F31" s="12"/>
      <c r="G31" s="12"/>
      <c r="H31" s="12"/>
      <c r="I31" s="12"/>
      <c r="J31" s="12"/>
      <c r="K31" s="12"/>
      <c r="L31" s="12"/>
      <c r="N31" s="13"/>
      <c r="O31" s="13"/>
    </row>
    <row r="32" spans="1:14" s="3" customFormat="1" ht="18" customHeight="1">
      <c r="A32" s="837" t="s">
        <v>817</v>
      </c>
      <c r="B32" s="9"/>
      <c r="C32" s="9"/>
      <c r="D32" s="9"/>
      <c r="E32" s="9"/>
      <c r="F32" s="9"/>
      <c r="G32" s="9"/>
      <c r="H32" s="9"/>
      <c r="I32" s="9"/>
      <c r="J32" s="9"/>
      <c r="K32" s="9"/>
      <c r="L32" s="2"/>
      <c r="N32" s="15" t="s">
        <v>600</v>
      </c>
    </row>
    <row r="33" spans="1:13" s="3" customFormat="1" ht="6" customHeight="1" thickBot="1">
      <c r="A33" s="9"/>
      <c r="B33" s="9"/>
      <c r="C33" s="9"/>
      <c r="D33" s="9"/>
      <c r="E33" s="9"/>
      <c r="F33" s="9"/>
      <c r="G33" s="9"/>
      <c r="H33" s="9"/>
      <c r="I33" s="9"/>
      <c r="J33" s="9"/>
      <c r="L33" s="2"/>
      <c r="M33" s="15"/>
    </row>
    <row r="34" spans="1:15" s="3" customFormat="1" ht="19.5" customHeight="1">
      <c r="A34" s="1565" t="s">
        <v>500</v>
      </c>
      <c r="B34" s="1568" t="s">
        <v>920</v>
      </c>
      <c r="C34" s="1571" t="s">
        <v>495</v>
      </c>
      <c r="D34" s="1572"/>
      <c r="E34" s="1573" t="s">
        <v>601</v>
      </c>
      <c r="F34" s="1522"/>
      <c r="G34" s="1522"/>
      <c r="H34" s="1522"/>
      <c r="I34" s="1522"/>
      <c r="J34" s="1522"/>
      <c r="K34" s="1522"/>
      <c r="L34" s="1574"/>
      <c r="M34" s="1571" t="s">
        <v>663</v>
      </c>
      <c r="N34" s="1572"/>
      <c r="O34" s="755"/>
    </row>
    <row r="35" spans="1:15" s="3" customFormat="1" ht="19.5" customHeight="1">
      <c r="A35" s="1566"/>
      <c r="B35" s="1569"/>
      <c r="C35" s="1561" t="s">
        <v>602</v>
      </c>
      <c r="D35" s="1563" t="s">
        <v>603</v>
      </c>
      <c r="E35" s="1575" t="s">
        <v>602</v>
      </c>
      <c r="F35" s="1525"/>
      <c r="G35" s="1525"/>
      <c r="H35" s="1525"/>
      <c r="I35" s="1525"/>
      <c r="J35" s="1576" t="s">
        <v>603</v>
      </c>
      <c r="K35" s="1576"/>
      <c r="L35" s="1576"/>
      <c r="M35" s="1561" t="s">
        <v>602</v>
      </c>
      <c r="N35" s="1563" t="s">
        <v>603</v>
      </c>
      <c r="O35" s="755"/>
    </row>
    <row r="36" spans="1:15" s="3" customFormat="1" ht="39.75" customHeight="1">
      <c r="A36" s="1566"/>
      <c r="B36" s="1570"/>
      <c r="C36" s="1562"/>
      <c r="D36" s="1564"/>
      <c r="E36" s="156" t="s">
        <v>604</v>
      </c>
      <c r="F36" s="157" t="s">
        <v>493</v>
      </c>
      <c r="G36" s="158" t="s">
        <v>835</v>
      </c>
      <c r="H36" s="157" t="s">
        <v>607</v>
      </c>
      <c r="I36" s="157" t="s">
        <v>540</v>
      </c>
      <c r="J36" s="157" t="s">
        <v>606</v>
      </c>
      <c r="K36" s="157" t="s">
        <v>503</v>
      </c>
      <c r="L36" s="159" t="s">
        <v>540</v>
      </c>
      <c r="M36" s="1562"/>
      <c r="N36" s="1564"/>
      <c r="O36" s="755"/>
    </row>
    <row r="37" spans="1:15" s="4" customFormat="1" ht="13.5" customHeight="1" thickBot="1">
      <c r="A37" s="1567"/>
      <c r="B37" s="151" t="s">
        <v>580</v>
      </c>
      <c r="C37" s="152" t="s">
        <v>581</v>
      </c>
      <c r="D37" s="151" t="s">
        <v>582</v>
      </c>
      <c r="E37" s="152" t="s">
        <v>583</v>
      </c>
      <c r="F37" s="153" t="s">
        <v>584</v>
      </c>
      <c r="G37" s="154" t="s">
        <v>585</v>
      </c>
      <c r="H37" s="154" t="s">
        <v>586</v>
      </c>
      <c r="I37" s="153" t="s">
        <v>587</v>
      </c>
      <c r="J37" s="153" t="s">
        <v>588</v>
      </c>
      <c r="K37" s="153" t="s">
        <v>589</v>
      </c>
      <c r="L37" s="155" t="s">
        <v>627</v>
      </c>
      <c r="M37" s="152" t="s">
        <v>664</v>
      </c>
      <c r="N37" s="151" t="s">
        <v>665</v>
      </c>
      <c r="O37" s="752"/>
    </row>
    <row r="38" spans="1:15" s="4" customFormat="1" ht="13.5" customHeight="1">
      <c r="A38" s="150">
        <v>1</v>
      </c>
      <c r="B38" s="712"/>
      <c r="C38" s="97"/>
      <c r="D38" s="98"/>
      <c r="E38" s="97"/>
      <c r="F38" s="706"/>
      <c r="G38" s="707"/>
      <c r="H38" s="707"/>
      <c r="I38" s="1142">
        <f aca="true" t="shared" si="6" ref="I38:I44">+E38+F38+G38+H38</f>
        <v>0</v>
      </c>
      <c r="J38" s="706"/>
      <c r="K38" s="706"/>
      <c r="L38" s="1143">
        <f aca="true" t="shared" si="7" ref="L38:L44">J38+K38</f>
        <v>0</v>
      </c>
      <c r="M38" s="1144">
        <f aca="true" t="shared" si="8" ref="M38:M44">I38-C38</f>
        <v>0</v>
      </c>
      <c r="N38" s="1145">
        <f aca="true" t="shared" si="9" ref="N38:N44">L38-D38</f>
        <v>0</v>
      </c>
      <c r="O38" s="756"/>
    </row>
    <row r="39" spans="1:15" s="4" customFormat="1" ht="13.5" customHeight="1">
      <c r="A39" s="150">
        <f>A38+1</f>
        <v>2</v>
      </c>
      <c r="B39" s="712"/>
      <c r="C39" s="97"/>
      <c r="D39" s="98"/>
      <c r="E39" s="97"/>
      <c r="F39" s="706"/>
      <c r="G39" s="707"/>
      <c r="H39" s="707"/>
      <c r="I39" s="1142">
        <f t="shared" si="6"/>
        <v>0</v>
      </c>
      <c r="J39" s="706"/>
      <c r="K39" s="706"/>
      <c r="L39" s="1143">
        <f t="shared" si="7"/>
        <v>0</v>
      </c>
      <c r="M39" s="1144">
        <f t="shared" si="8"/>
        <v>0</v>
      </c>
      <c r="N39" s="1145">
        <f t="shared" si="9"/>
        <v>0</v>
      </c>
      <c r="O39" s="756"/>
    </row>
    <row r="40" spans="1:15" s="4" customFormat="1" ht="13.5" customHeight="1">
      <c r="A40" s="150">
        <f aca="true" t="shared" si="10" ref="A40:A63">A39+1</f>
        <v>3</v>
      </c>
      <c r="B40" s="712"/>
      <c r="C40" s="97"/>
      <c r="D40" s="98"/>
      <c r="E40" s="97"/>
      <c r="F40" s="706"/>
      <c r="G40" s="707"/>
      <c r="H40" s="707"/>
      <c r="I40" s="1142">
        <f t="shared" si="6"/>
        <v>0</v>
      </c>
      <c r="J40" s="706"/>
      <c r="K40" s="706"/>
      <c r="L40" s="1143">
        <f t="shared" si="7"/>
        <v>0</v>
      </c>
      <c r="M40" s="1144">
        <f t="shared" si="8"/>
        <v>0</v>
      </c>
      <c r="N40" s="1145">
        <f t="shared" si="9"/>
        <v>0</v>
      </c>
      <c r="O40" s="756"/>
    </row>
    <row r="41" spans="1:15" s="4" customFormat="1" ht="13.5" customHeight="1">
      <c r="A41" s="150">
        <f t="shared" si="10"/>
        <v>4</v>
      </c>
      <c r="B41" s="712"/>
      <c r="C41" s="97"/>
      <c r="D41" s="98"/>
      <c r="E41" s="97"/>
      <c r="F41" s="706"/>
      <c r="G41" s="707"/>
      <c r="H41" s="707"/>
      <c r="I41" s="1142">
        <f t="shared" si="6"/>
        <v>0</v>
      </c>
      <c r="J41" s="706"/>
      <c r="K41" s="706"/>
      <c r="L41" s="1143">
        <f t="shared" si="7"/>
        <v>0</v>
      </c>
      <c r="M41" s="1144">
        <f t="shared" si="8"/>
        <v>0</v>
      </c>
      <c r="N41" s="1145">
        <f t="shared" si="9"/>
        <v>0</v>
      </c>
      <c r="O41" s="756"/>
    </row>
    <row r="42" spans="1:15" s="4" customFormat="1" ht="13.5" customHeight="1">
      <c r="A42" s="150">
        <f t="shared" si="10"/>
        <v>5</v>
      </c>
      <c r="B42" s="712"/>
      <c r="C42" s="97"/>
      <c r="D42" s="98"/>
      <c r="E42" s="97"/>
      <c r="F42" s="706"/>
      <c r="G42" s="707"/>
      <c r="H42" s="707"/>
      <c r="I42" s="1142">
        <f t="shared" si="6"/>
        <v>0</v>
      </c>
      <c r="J42" s="706"/>
      <c r="K42" s="706"/>
      <c r="L42" s="1143">
        <f t="shared" si="7"/>
        <v>0</v>
      </c>
      <c r="M42" s="1144">
        <f t="shared" si="8"/>
        <v>0</v>
      </c>
      <c r="N42" s="1145">
        <f t="shared" si="9"/>
        <v>0</v>
      </c>
      <c r="O42" s="756"/>
    </row>
    <row r="43" spans="1:15" s="4" customFormat="1" ht="13.5" customHeight="1">
      <c r="A43" s="150">
        <f t="shared" si="10"/>
        <v>6</v>
      </c>
      <c r="B43" s="712"/>
      <c r="C43" s="97"/>
      <c r="D43" s="98"/>
      <c r="E43" s="97"/>
      <c r="F43" s="706"/>
      <c r="G43" s="707"/>
      <c r="H43" s="707"/>
      <c r="I43" s="1142">
        <f t="shared" si="6"/>
        <v>0</v>
      </c>
      <c r="J43" s="706"/>
      <c r="K43" s="706"/>
      <c r="L43" s="1143">
        <f t="shared" si="7"/>
        <v>0</v>
      </c>
      <c r="M43" s="1144">
        <f t="shared" si="8"/>
        <v>0</v>
      </c>
      <c r="N43" s="1145">
        <f t="shared" si="9"/>
        <v>0</v>
      </c>
      <c r="O43" s="756"/>
    </row>
    <row r="44" spans="1:15" s="4" customFormat="1" ht="13.5" customHeight="1">
      <c r="A44" s="150">
        <f t="shared" si="10"/>
        <v>7</v>
      </c>
      <c r="B44" s="712"/>
      <c r="C44" s="97"/>
      <c r="D44" s="98"/>
      <c r="E44" s="97"/>
      <c r="F44" s="706"/>
      <c r="G44" s="707"/>
      <c r="H44" s="707"/>
      <c r="I44" s="1142">
        <f t="shared" si="6"/>
        <v>0</v>
      </c>
      <c r="J44" s="706"/>
      <c r="K44" s="706"/>
      <c r="L44" s="1143">
        <f t="shared" si="7"/>
        <v>0</v>
      </c>
      <c r="M44" s="1144">
        <f t="shared" si="8"/>
        <v>0</v>
      </c>
      <c r="N44" s="1145">
        <f t="shared" si="9"/>
        <v>0</v>
      </c>
      <c r="O44" s="756"/>
    </row>
    <row r="45" spans="1:15" s="3" customFormat="1" ht="13.5" customHeight="1">
      <c r="A45" s="150">
        <f t="shared" si="10"/>
        <v>8</v>
      </c>
      <c r="B45" s="712"/>
      <c r="C45" s="97"/>
      <c r="D45" s="98"/>
      <c r="E45" s="97"/>
      <c r="F45" s="706"/>
      <c r="G45" s="707"/>
      <c r="H45" s="707"/>
      <c r="I45" s="1142">
        <f>+E45+F45+G45+H45</f>
        <v>0</v>
      </c>
      <c r="J45" s="706"/>
      <c r="K45" s="706"/>
      <c r="L45" s="1143">
        <f>J45+K45</f>
        <v>0</v>
      </c>
      <c r="M45" s="1144">
        <f>I45-C45</f>
        <v>0</v>
      </c>
      <c r="N45" s="1145">
        <f>L45-D45</f>
        <v>0</v>
      </c>
      <c r="O45" s="756"/>
    </row>
    <row r="46" spans="1:15" s="3" customFormat="1" ht="13.5" customHeight="1">
      <c r="A46" s="150">
        <f t="shared" si="10"/>
        <v>9</v>
      </c>
      <c r="B46" s="712"/>
      <c r="C46" s="97"/>
      <c r="D46" s="98"/>
      <c r="E46" s="97"/>
      <c r="F46" s="706"/>
      <c r="G46" s="707"/>
      <c r="H46" s="707"/>
      <c r="I46" s="1142">
        <f aca="true" t="shared" si="11" ref="I46:I62">+E46+F46+G46+H46</f>
        <v>0</v>
      </c>
      <c r="J46" s="706"/>
      <c r="K46" s="706"/>
      <c r="L46" s="1143">
        <f aca="true" t="shared" si="12" ref="L46:L61">J46+K46</f>
        <v>0</v>
      </c>
      <c r="M46" s="1144">
        <f aca="true" t="shared" si="13" ref="M46:M61">I46-C46</f>
        <v>0</v>
      </c>
      <c r="N46" s="1145">
        <f aca="true" t="shared" si="14" ref="N46:N61">L46-D46</f>
        <v>0</v>
      </c>
      <c r="O46" s="756"/>
    </row>
    <row r="47" spans="1:15" s="3" customFormat="1" ht="13.5" customHeight="1">
      <c r="A47" s="150">
        <f t="shared" si="10"/>
        <v>10</v>
      </c>
      <c r="B47" s="712"/>
      <c r="C47" s="97"/>
      <c r="D47" s="98"/>
      <c r="E47" s="97"/>
      <c r="F47" s="706"/>
      <c r="G47" s="707"/>
      <c r="H47" s="707"/>
      <c r="I47" s="1142">
        <f t="shared" si="11"/>
        <v>0</v>
      </c>
      <c r="J47" s="706"/>
      <c r="K47" s="706"/>
      <c r="L47" s="1143">
        <f t="shared" si="12"/>
        <v>0</v>
      </c>
      <c r="M47" s="1144">
        <f t="shared" si="13"/>
        <v>0</v>
      </c>
      <c r="N47" s="1145">
        <f t="shared" si="14"/>
        <v>0</v>
      </c>
      <c r="O47" s="756"/>
    </row>
    <row r="48" spans="1:15" s="3" customFormat="1" ht="13.5" customHeight="1">
      <c r="A48" s="150">
        <f t="shared" si="10"/>
        <v>11</v>
      </c>
      <c r="B48" s="712"/>
      <c r="C48" s="97"/>
      <c r="D48" s="98"/>
      <c r="E48" s="97"/>
      <c r="F48" s="706"/>
      <c r="G48" s="707"/>
      <c r="H48" s="707"/>
      <c r="I48" s="1142">
        <f t="shared" si="11"/>
        <v>0</v>
      </c>
      <c r="J48" s="706"/>
      <c r="K48" s="706"/>
      <c r="L48" s="1143">
        <f t="shared" si="12"/>
        <v>0</v>
      </c>
      <c r="M48" s="1144">
        <f t="shared" si="13"/>
        <v>0</v>
      </c>
      <c r="N48" s="1145">
        <f t="shared" si="14"/>
        <v>0</v>
      </c>
      <c r="O48" s="756"/>
    </row>
    <row r="49" spans="1:15" s="3" customFormat="1" ht="13.5" customHeight="1">
      <c r="A49" s="150">
        <f t="shared" si="10"/>
        <v>12</v>
      </c>
      <c r="B49" s="712"/>
      <c r="C49" s="97"/>
      <c r="D49" s="98"/>
      <c r="E49" s="97"/>
      <c r="F49" s="706"/>
      <c r="G49" s="707"/>
      <c r="H49" s="707"/>
      <c r="I49" s="1142">
        <f t="shared" si="11"/>
        <v>0</v>
      </c>
      <c r="J49" s="706"/>
      <c r="K49" s="706"/>
      <c r="L49" s="1143">
        <f t="shared" si="12"/>
        <v>0</v>
      </c>
      <c r="M49" s="1144">
        <f t="shared" si="13"/>
        <v>0</v>
      </c>
      <c r="N49" s="1145">
        <f t="shared" si="14"/>
        <v>0</v>
      </c>
      <c r="O49" s="756"/>
    </row>
    <row r="50" spans="1:15" s="3" customFormat="1" ht="13.5" customHeight="1">
      <c r="A50" s="150">
        <f t="shared" si="10"/>
        <v>13</v>
      </c>
      <c r="B50" s="712"/>
      <c r="C50" s="97"/>
      <c r="D50" s="98"/>
      <c r="E50" s="97"/>
      <c r="F50" s="706"/>
      <c r="G50" s="707"/>
      <c r="H50" s="707"/>
      <c r="I50" s="1142">
        <f t="shared" si="11"/>
        <v>0</v>
      </c>
      <c r="J50" s="706"/>
      <c r="K50" s="706"/>
      <c r="L50" s="1143">
        <f t="shared" si="12"/>
        <v>0</v>
      </c>
      <c r="M50" s="1144">
        <f t="shared" si="13"/>
        <v>0</v>
      </c>
      <c r="N50" s="1145">
        <f t="shared" si="14"/>
        <v>0</v>
      </c>
      <c r="O50" s="756"/>
    </row>
    <row r="51" spans="1:15" s="3" customFormat="1" ht="13.5" customHeight="1">
      <c r="A51" s="150">
        <f t="shared" si="10"/>
        <v>14</v>
      </c>
      <c r="B51" s="712"/>
      <c r="C51" s="97"/>
      <c r="D51" s="98"/>
      <c r="E51" s="97"/>
      <c r="F51" s="706"/>
      <c r="G51" s="707"/>
      <c r="H51" s="707"/>
      <c r="I51" s="1142">
        <f t="shared" si="11"/>
        <v>0</v>
      </c>
      <c r="J51" s="706"/>
      <c r="K51" s="706"/>
      <c r="L51" s="1143">
        <f t="shared" si="12"/>
        <v>0</v>
      </c>
      <c r="M51" s="1144">
        <f t="shared" si="13"/>
        <v>0</v>
      </c>
      <c r="N51" s="1145">
        <f t="shared" si="14"/>
        <v>0</v>
      </c>
      <c r="O51" s="756"/>
    </row>
    <row r="52" spans="1:15" s="3" customFormat="1" ht="13.5" customHeight="1">
      <c r="A52" s="150">
        <f t="shared" si="10"/>
        <v>15</v>
      </c>
      <c r="B52" s="712"/>
      <c r="C52" s="97"/>
      <c r="D52" s="98"/>
      <c r="E52" s="97"/>
      <c r="F52" s="706"/>
      <c r="G52" s="707"/>
      <c r="H52" s="707"/>
      <c r="I52" s="1142">
        <f t="shared" si="11"/>
        <v>0</v>
      </c>
      <c r="J52" s="706"/>
      <c r="K52" s="706"/>
      <c r="L52" s="1143">
        <f t="shared" si="12"/>
        <v>0</v>
      </c>
      <c r="M52" s="1144">
        <f t="shared" si="13"/>
        <v>0</v>
      </c>
      <c r="N52" s="1145">
        <f t="shared" si="14"/>
        <v>0</v>
      </c>
      <c r="O52" s="756"/>
    </row>
    <row r="53" spans="1:15" s="3" customFormat="1" ht="13.5" customHeight="1">
      <c r="A53" s="150">
        <f t="shared" si="10"/>
        <v>16</v>
      </c>
      <c r="B53" s="712"/>
      <c r="C53" s="97"/>
      <c r="D53" s="98"/>
      <c r="E53" s="97"/>
      <c r="F53" s="706"/>
      <c r="G53" s="707"/>
      <c r="H53" s="707"/>
      <c r="I53" s="1142">
        <f t="shared" si="11"/>
        <v>0</v>
      </c>
      <c r="J53" s="706"/>
      <c r="K53" s="706"/>
      <c r="L53" s="1143">
        <f t="shared" si="12"/>
        <v>0</v>
      </c>
      <c r="M53" s="1144">
        <f t="shared" si="13"/>
        <v>0</v>
      </c>
      <c r="N53" s="1145">
        <f t="shared" si="14"/>
        <v>0</v>
      </c>
      <c r="O53" s="756"/>
    </row>
    <row r="54" spans="1:15" s="3" customFormat="1" ht="13.5" customHeight="1">
      <c r="A54" s="150">
        <f t="shared" si="10"/>
        <v>17</v>
      </c>
      <c r="B54" s="712"/>
      <c r="C54" s="97"/>
      <c r="D54" s="98"/>
      <c r="E54" s="97"/>
      <c r="F54" s="706"/>
      <c r="G54" s="707"/>
      <c r="H54" s="707"/>
      <c r="I54" s="1142">
        <f t="shared" si="11"/>
        <v>0</v>
      </c>
      <c r="J54" s="706"/>
      <c r="K54" s="706"/>
      <c r="L54" s="1143">
        <f t="shared" si="12"/>
        <v>0</v>
      </c>
      <c r="M54" s="1144">
        <f t="shared" si="13"/>
        <v>0</v>
      </c>
      <c r="N54" s="1145">
        <f t="shared" si="14"/>
        <v>0</v>
      </c>
      <c r="O54" s="756"/>
    </row>
    <row r="55" spans="1:15" s="3" customFormat="1" ht="13.5" customHeight="1">
      <c r="A55" s="150">
        <f t="shared" si="10"/>
        <v>18</v>
      </c>
      <c r="B55" s="712"/>
      <c r="C55" s="97"/>
      <c r="D55" s="98"/>
      <c r="E55" s="97"/>
      <c r="F55" s="706"/>
      <c r="G55" s="707"/>
      <c r="H55" s="707"/>
      <c r="I55" s="1142">
        <f t="shared" si="11"/>
        <v>0</v>
      </c>
      <c r="J55" s="706"/>
      <c r="K55" s="706"/>
      <c r="L55" s="1143">
        <f t="shared" si="12"/>
        <v>0</v>
      </c>
      <c r="M55" s="1144">
        <f t="shared" si="13"/>
        <v>0</v>
      </c>
      <c r="N55" s="1145">
        <f t="shared" si="14"/>
        <v>0</v>
      </c>
      <c r="O55" s="756"/>
    </row>
    <row r="56" spans="1:15" s="3" customFormat="1" ht="13.5" customHeight="1">
      <c r="A56" s="150">
        <f t="shared" si="10"/>
        <v>19</v>
      </c>
      <c r="B56" s="712"/>
      <c r="C56" s="97"/>
      <c r="D56" s="98"/>
      <c r="E56" s="97"/>
      <c r="F56" s="706"/>
      <c r="G56" s="707"/>
      <c r="H56" s="707"/>
      <c r="I56" s="1142">
        <f t="shared" si="11"/>
        <v>0</v>
      </c>
      <c r="J56" s="706"/>
      <c r="K56" s="706"/>
      <c r="L56" s="1143">
        <f t="shared" si="12"/>
        <v>0</v>
      </c>
      <c r="M56" s="1144">
        <f t="shared" si="13"/>
        <v>0</v>
      </c>
      <c r="N56" s="1145">
        <f t="shared" si="14"/>
        <v>0</v>
      </c>
      <c r="O56" s="756"/>
    </row>
    <row r="57" spans="1:15" s="3" customFormat="1" ht="13.5" customHeight="1">
      <c r="A57" s="150">
        <f t="shared" si="10"/>
        <v>20</v>
      </c>
      <c r="B57" s="712"/>
      <c r="C57" s="97"/>
      <c r="D57" s="98"/>
      <c r="E57" s="97"/>
      <c r="F57" s="706"/>
      <c r="G57" s="707"/>
      <c r="H57" s="707"/>
      <c r="I57" s="1142">
        <f t="shared" si="11"/>
        <v>0</v>
      </c>
      <c r="J57" s="706"/>
      <c r="K57" s="706"/>
      <c r="L57" s="1143">
        <f t="shared" si="12"/>
        <v>0</v>
      </c>
      <c r="M57" s="1144">
        <f>I57-C57</f>
        <v>0</v>
      </c>
      <c r="N57" s="1145">
        <f t="shared" si="14"/>
        <v>0</v>
      </c>
      <c r="O57" s="756"/>
    </row>
    <row r="58" spans="1:15" s="3" customFormat="1" ht="13.5" customHeight="1">
      <c r="A58" s="150">
        <f t="shared" si="10"/>
        <v>21</v>
      </c>
      <c r="B58" s="712"/>
      <c r="C58" s="99"/>
      <c r="D58" s="100"/>
      <c r="E58" s="99"/>
      <c r="F58" s="708"/>
      <c r="G58" s="709"/>
      <c r="H58" s="709"/>
      <c r="I58" s="1142">
        <f t="shared" si="11"/>
        <v>0</v>
      </c>
      <c r="J58" s="708"/>
      <c r="K58" s="708"/>
      <c r="L58" s="1143">
        <f t="shared" si="12"/>
        <v>0</v>
      </c>
      <c r="M58" s="1144">
        <f t="shared" si="13"/>
        <v>0</v>
      </c>
      <c r="N58" s="1145">
        <f t="shared" si="14"/>
        <v>0</v>
      </c>
      <c r="O58" s="756"/>
    </row>
    <row r="59" spans="1:15" s="3" customFormat="1" ht="13.5" customHeight="1">
      <c r="A59" s="150">
        <f t="shared" si="10"/>
        <v>22</v>
      </c>
      <c r="B59" s="712"/>
      <c r="C59" s="99"/>
      <c r="D59" s="100"/>
      <c r="E59" s="99"/>
      <c r="F59" s="708"/>
      <c r="G59" s="709"/>
      <c r="H59" s="709"/>
      <c r="I59" s="1142">
        <f t="shared" si="11"/>
        <v>0</v>
      </c>
      <c r="J59" s="708"/>
      <c r="K59" s="708"/>
      <c r="L59" s="1143">
        <f t="shared" si="12"/>
        <v>0</v>
      </c>
      <c r="M59" s="1144">
        <f t="shared" si="13"/>
        <v>0</v>
      </c>
      <c r="N59" s="1145">
        <f t="shared" si="14"/>
        <v>0</v>
      </c>
      <c r="O59" s="756"/>
    </row>
    <row r="60" spans="1:15" s="3" customFormat="1" ht="13.5" customHeight="1">
      <c r="A60" s="150">
        <f t="shared" si="10"/>
        <v>23</v>
      </c>
      <c r="B60" s="712"/>
      <c r="C60" s="99"/>
      <c r="D60" s="100"/>
      <c r="E60" s="99"/>
      <c r="F60" s="708"/>
      <c r="G60" s="709"/>
      <c r="H60" s="709"/>
      <c r="I60" s="1142">
        <f t="shared" si="11"/>
        <v>0</v>
      </c>
      <c r="J60" s="708"/>
      <c r="K60" s="708"/>
      <c r="L60" s="1143">
        <f t="shared" si="12"/>
        <v>0</v>
      </c>
      <c r="M60" s="1144">
        <f t="shared" si="13"/>
        <v>0</v>
      </c>
      <c r="N60" s="1145">
        <f t="shared" si="14"/>
        <v>0</v>
      </c>
      <c r="O60" s="756"/>
    </row>
    <row r="61" spans="1:15" s="3" customFormat="1" ht="13.5" customHeight="1">
      <c r="A61" s="150">
        <f t="shared" si="10"/>
        <v>24</v>
      </c>
      <c r="B61" s="712"/>
      <c r="C61" s="99"/>
      <c r="D61" s="100"/>
      <c r="E61" s="99"/>
      <c r="F61" s="708"/>
      <c r="G61" s="709"/>
      <c r="H61" s="709"/>
      <c r="I61" s="1142">
        <f t="shared" si="11"/>
        <v>0</v>
      </c>
      <c r="J61" s="708"/>
      <c r="K61" s="708"/>
      <c r="L61" s="1143">
        <f t="shared" si="12"/>
        <v>0</v>
      </c>
      <c r="M61" s="1144">
        <f t="shared" si="13"/>
        <v>0</v>
      </c>
      <c r="N61" s="1145">
        <f t="shared" si="14"/>
        <v>0</v>
      </c>
      <c r="O61" s="756"/>
    </row>
    <row r="62" spans="1:15" s="3" customFormat="1" ht="13.5" customHeight="1" thickBot="1">
      <c r="A62" s="704">
        <f t="shared" si="10"/>
        <v>25</v>
      </c>
      <c r="B62" s="712"/>
      <c r="C62" s="99"/>
      <c r="D62" s="100"/>
      <c r="E62" s="99"/>
      <c r="F62" s="708"/>
      <c r="G62" s="709"/>
      <c r="H62" s="709"/>
      <c r="I62" s="1142">
        <f t="shared" si="11"/>
        <v>0</v>
      </c>
      <c r="J62" s="708"/>
      <c r="K62" s="708"/>
      <c r="L62" s="1143">
        <f>J62+K62</f>
        <v>0</v>
      </c>
      <c r="M62" s="1144">
        <f>I62-C62</f>
        <v>0</v>
      </c>
      <c r="N62" s="1145">
        <f>L62-D62</f>
        <v>0</v>
      </c>
      <c r="O62" s="756"/>
    </row>
    <row r="63" spans="1:15" s="3" customFormat="1" ht="12.75" customHeight="1" thickBot="1">
      <c r="A63" s="710">
        <f t="shared" si="10"/>
        <v>26</v>
      </c>
      <c r="B63" s="711" t="s">
        <v>526</v>
      </c>
      <c r="C63" s="1138">
        <f>SUM(C38:C62)</f>
        <v>0</v>
      </c>
      <c r="D63" s="1139">
        <f aca="true" t="shared" si="15" ref="D63:N63">SUM(D38:D62)</f>
        <v>0</v>
      </c>
      <c r="E63" s="1138">
        <f t="shared" si="15"/>
        <v>0</v>
      </c>
      <c r="F63" s="1140">
        <f t="shared" si="15"/>
        <v>0</v>
      </c>
      <c r="G63" s="1140">
        <f t="shared" si="15"/>
        <v>0</v>
      </c>
      <c r="H63" s="1140">
        <f t="shared" si="15"/>
        <v>0</v>
      </c>
      <c r="I63" s="1140">
        <f t="shared" si="15"/>
        <v>0</v>
      </c>
      <c r="J63" s="1140">
        <f t="shared" si="15"/>
        <v>0</v>
      </c>
      <c r="K63" s="1140">
        <f t="shared" si="15"/>
        <v>0</v>
      </c>
      <c r="L63" s="1140">
        <f t="shared" si="15"/>
        <v>0</v>
      </c>
      <c r="M63" s="1138">
        <f t="shared" si="15"/>
        <v>0</v>
      </c>
      <c r="N63" s="1141">
        <f t="shared" si="15"/>
        <v>0</v>
      </c>
      <c r="O63" s="716"/>
    </row>
    <row r="64" spans="1:15" s="3" customFormat="1" ht="3" customHeight="1">
      <c r="A64" s="9"/>
      <c r="B64" s="9"/>
      <c r="C64" s="713"/>
      <c r="D64" s="713"/>
      <c r="E64" s="713"/>
      <c r="F64" s="713"/>
      <c r="G64" s="713"/>
      <c r="H64" s="713"/>
      <c r="I64" s="713"/>
      <c r="J64" s="713"/>
      <c r="K64" s="713"/>
      <c r="L64" s="713"/>
      <c r="M64" s="713"/>
      <c r="N64" s="713"/>
      <c r="O64" s="713"/>
    </row>
    <row r="65" spans="1:15" s="3" customFormat="1" ht="12.75">
      <c r="A65" s="9" t="s">
        <v>655</v>
      </c>
      <c r="B65" s="9"/>
      <c r="C65" s="714"/>
      <c r="D65" s="714"/>
      <c r="E65" s="714"/>
      <c r="F65" s="714"/>
      <c r="G65" s="714"/>
      <c r="H65" s="714"/>
      <c r="I65" s="714"/>
      <c r="J65" s="714"/>
      <c r="K65" s="714"/>
      <c r="L65" s="714"/>
      <c r="M65" s="714"/>
      <c r="N65" s="715"/>
      <c r="O65" s="715"/>
    </row>
    <row r="66" spans="1:12" s="3" customFormat="1" ht="12.75">
      <c r="A66" s="9" t="s">
        <v>917</v>
      </c>
      <c r="B66" s="9"/>
      <c r="C66" s="9"/>
      <c r="D66" s="9"/>
      <c r="E66" s="9"/>
      <c r="F66" s="9"/>
      <c r="G66" s="9"/>
      <c r="H66" s="9"/>
      <c r="I66" s="9"/>
      <c r="J66" s="9"/>
      <c r="K66" s="9"/>
      <c r="L66" s="2"/>
    </row>
    <row r="67" spans="1:12" s="3" customFormat="1" ht="12.75">
      <c r="A67" s="9" t="s">
        <v>918</v>
      </c>
      <c r="B67" s="9"/>
      <c r="C67" s="9"/>
      <c r="D67" s="9"/>
      <c r="E67" s="9"/>
      <c r="F67" s="9"/>
      <c r="G67" s="9"/>
      <c r="H67" s="9"/>
      <c r="I67" s="9"/>
      <c r="J67" s="9"/>
      <c r="K67" s="9"/>
      <c r="L67" s="2"/>
    </row>
    <row r="68" spans="1:12" s="3" customFormat="1" ht="12.75">
      <c r="A68" s="9" t="s">
        <v>921</v>
      </c>
      <c r="B68" s="9"/>
      <c r="C68" s="9"/>
      <c r="D68" s="9"/>
      <c r="E68" s="9"/>
      <c r="F68" s="9"/>
      <c r="G68" s="9"/>
      <c r="H68" s="9"/>
      <c r="I68" s="9"/>
      <c r="J68" s="9"/>
      <c r="K68" s="9"/>
      <c r="L68" s="2"/>
    </row>
    <row r="69" spans="1:12" s="3" customFormat="1" ht="5.25" customHeight="1">
      <c r="A69" s="9"/>
      <c r="B69" s="9"/>
      <c r="C69" s="9"/>
      <c r="D69" s="9"/>
      <c r="E69" s="9"/>
      <c r="F69" s="9"/>
      <c r="G69" s="9"/>
      <c r="H69" s="9"/>
      <c r="I69" s="9"/>
      <c r="J69" s="9"/>
      <c r="K69" s="9"/>
      <c r="L69" s="2"/>
    </row>
    <row r="70" spans="1:15" s="3" customFormat="1" ht="12.75">
      <c r="A70" s="129" t="s">
        <v>699</v>
      </c>
      <c r="B70" s="12"/>
      <c r="C70" s="12"/>
      <c r="D70" s="12"/>
      <c r="E70" s="12"/>
      <c r="F70" s="12"/>
      <c r="G70" s="12"/>
      <c r="H70" s="12"/>
      <c r="I70" s="12"/>
      <c r="J70" s="12"/>
      <c r="K70" s="12"/>
      <c r="L70" s="5"/>
      <c r="N70" s="6"/>
      <c r="O70" s="6"/>
    </row>
    <row r="71" spans="1:15" s="3" customFormat="1" ht="17.25" customHeight="1">
      <c r="A71" s="1559" t="s">
        <v>746</v>
      </c>
      <c r="B71" s="1559"/>
      <c r="C71" s="1559"/>
      <c r="D71" s="1559"/>
      <c r="E71" s="1559"/>
      <c r="F71" s="1559"/>
      <c r="G71" s="1559"/>
      <c r="H71" s="1559"/>
      <c r="I71" s="1559"/>
      <c r="J71" s="1559"/>
      <c r="K71" s="1559"/>
      <c r="L71" s="1559"/>
      <c r="M71" s="1559"/>
      <c r="N71" s="1560"/>
      <c r="O71" s="6"/>
    </row>
    <row r="72" spans="1:15" s="3" customFormat="1" ht="17.25" customHeight="1">
      <c r="A72" s="1559" t="s">
        <v>747</v>
      </c>
      <c r="B72" s="1559"/>
      <c r="C72" s="1559"/>
      <c r="D72" s="1559"/>
      <c r="E72" s="1559"/>
      <c r="F72" s="1559"/>
      <c r="G72" s="1559"/>
      <c r="H72" s="1559"/>
      <c r="I72" s="1559"/>
      <c r="J72" s="1559"/>
      <c r="K72" s="1559"/>
      <c r="L72" s="1559"/>
      <c r="M72" s="1559"/>
      <c r="N72" s="1560"/>
      <c r="O72" s="6"/>
    </row>
  </sheetData>
  <sheetProtection insertRows="0" deleteRows="0"/>
  <mergeCells count="24">
    <mergeCell ref="M5:N5"/>
    <mergeCell ref="C6:C7"/>
    <mergeCell ref="D6:D7"/>
    <mergeCell ref="E6:I6"/>
    <mergeCell ref="J6:L6"/>
    <mergeCell ref="M6:M7"/>
    <mergeCell ref="E35:I35"/>
    <mergeCell ref="J35:L35"/>
    <mergeCell ref="A5:A8"/>
    <mergeCell ref="B5:B7"/>
    <mergeCell ref="C5:D5"/>
    <mergeCell ref="E5:L5"/>
    <mergeCell ref="C35:C36"/>
    <mergeCell ref="D35:D36"/>
    <mergeCell ref="A71:N71"/>
    <mergeCell ref="A72:N72"/>
    <mergeCell ref="M35:M36"/>
    <mergeCell ref="N35:N36"/>
    <mergeCell ref="N6:N7"/>
    <mergeCell ref="A34:A37"/>
    <mergeCell ref="B34:B36"/>
    <mergeCell ref="C34:D34"/>
    <mergeCell ref="E34:L34"/>
    <mergeCell ref="M34:N34"/>
  </mergeCells>
  <printOptions horizontalCentered="1"/>
  <pageMargins left="0" right="0" top="0.3937007874015748" bottom="0" header="0.2362204724409449" footer="0.15748031496062992"/>
  <pageSetup cellComments="asDisplayed" horizontalDpi="300" verticalDpi="300" orientation="landscape" paperSize="9" scale="59" r:id="rId1"/>
</worksheet>
</file>

<file path=xl/worksheets/sheet16.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pane xSplit="7" ySplit="6" topLeftCell="H7" activePane="bottomRight" state="frozen"/>
      <selection pane="topLeft" activeCell="D4" sqref="D4"/>
      <selection pane="topRight" activeCell="D4" sqref="D4"/>
      <selection pane="bottomLeft" activeCell="D4" sqref="D4"/>
      <selection pane="bottomRight" activeCell="K20" sqref="K20"/>
    </sheetView>
  </sheetViews>
  <sheetFormatPr defaultColWidth="9.140625" defaultRowHeight="15"/>
  <cols>
    <col min="1" max="1" width="3.57421875" style="8" customWidth="1"/>
    <col min="2" max="2" width="6.28125" style="8" customWidth="1"/>
    <col min="3" max="3" width="10.57421875" style="43" customWidth="1"/>
    <col min="4" max="5" width="12.28125" style="43" customWidth="1"/>
    <col min="6" max="6" width="6.140625" style="43" customWidth="1"/>
    <col min="7" max="7" width="8.421875" style="43" customWidth="1"/>
    <col min="8" max="11" width="12.28125" style="43" customWidth="1"/>
    <col min="12" max="12" width="10.00390625" style="8" bestFit="1" customWidth="1"/>
    <col min="13" max="13" width="1.421875" style="8" customWidth="1"/>
    <col min="14" max="16384" width="9.140625" style="8" customWidth="1"/>
  </cols>
  <sheetData>
    <row r="1" spans="1:13" ht="23.25" customHeight="1">
      <c r="A1" s="836" t="s">
        <v>941</v>
      </c>
      <c r="B1" s="7"/>
      <c r="C1" s="42"/>
      <c r="D1" s="42"/>
      <c r="E1" s="42"/>
      <c r="F1" s="42"/>
      <c r="G1" s="42"/>
      <c r="H1" s="42"/>
      <c r="I1" s="42"/>
      <c r="J1" s="42"/>
      <c r="K1" s="42"/>
      <c r="L1" s="7"/>
      <c r="M1" s="7"/>
    </row>
    <row r="2" spans="1:13" ht="13.5" thickBot="1">
      <c r="A2" s="7"/>
      <c r="B2" s="7"/>
      <c r="C2" s="42"/>
      <c r="D2" s="42"/>
      <c r="E2" s="42"/>
      <c r="F2" s="42"/>
      <c r="G2" s="42"/>
      <c r="H2" s="42"/>
      <c r="I2" s="42"/>
      <c r="J2" s="42"/>
      <c r="K2" s="42"/>
      <c r="L2" s="69" t="s">
        <v>521</v>
      </c>
      <c r="M2" s="7"/>
    </row>
    <row r="3" spans="1:13" ht="15" customHeight="1">
      <c r="A3" s="1582" t="s">
        <v>500</v>
      </c>
      <c r="B3" s="1579" t="s">
        <v>505</v>
      </c>
      <c r="C3" s="1579"/>
      <c r="D3" s="1579"/>
      <c r="E3" s="1579"/>
      <c r="F3" s="1579"/>
      <c r="G3" s="1579"/>
      <c r="H3" s="141" t="s">
        <v>679</v>
      </c>
      <c r="I3" s="1584" t="s">
        <v>507</v>
      </c>
      <c r="J3" s="1584"/>
      <c r="K3" s="135" t="s">
        <v>508</v>
      </c>
      <c r="L3" s="137" t="s">
        <v>506</v>
      </c>
      <c r="M3" s="7"/>
    </row>
    <row r="4" spans="1:13" ht="26.25" customHeight="1">
      <c r="A4" s="1583"/>
      <c r="B4" s="1580"/>
      <c r="C4" s="1580"/>
      <c r="D4" s="1580"/>
      <c r="E4" s="1580"/>
      <c r="F4" s="1580"/>
      <c r="G4" s="1580"/>
      <c r="H4" s="142" t="s">
        <v>509</v>
      </c>
      <c r="I4" s="87" t="s">
        <v>680</v>
      </c>
      <c r="J4" s="483" t="s">
        <v>13</v>
      </c>
      <c r="K4" s="136" t="s">
        <v>510</v>
      </c>
      <c r="L4" s="138" t="s">
        <v>681</v>
      </c>
      <c r="M4" s="7"/>
    </row>
    <row r="5" spans="1:13" ht="15.75" customHeight="1">
      <c r="A5" s="195"/>
      <c r="B5" s="1581"/>
      <c r="C5" s="1581"/>
      <c r="D5" s="1581"/>
      <c r="E5" s="1581"/>
      <c r="F5" s="1581"/>
      <c r="G5" s="1581"/>
      <c r="H5" s="143" t="s">
        <v>580</v>
      </c>
      <c r="I5" s="88" t="s">
        <v>581</v>
      </c>
      <c r="J5" s="88" t="s">
        <v>582</v>
      </c>
      <c r="K5" s="88" t="s">
        <v>583</v>
      </c>
      <c r="L5" s="89" t="s">
        <v>682</v>
      </c>
      <c r="M5" s="7"/>
    </row>
    <row r="6" spans="1:13" ht="12.75">
      <c r="A6" s="838">
        <v>1</v>
      </c>
      <c r="B6" s="839" t="s">
        <v>683</v>
      </c>
      <c r="C6" s="840"/>
      <c r="D6" s="840"/>
      <c r="E6" s="840"/>
      <c r="F6" s="840"/>
      <c r="G6" s="841"/>
      <c r="H6" s="1146">
        <f>SUM(H7:H11)+H14+H15</f>
        <v>41945.17895</v>
      </c>
      <c r="I6" s="1147">
        <f>SUM(I7:I11)+I14+I15</f>
        <v>32052.37088</v>
      </c>
      <c r="J6" s="1147">
        <f>SUM(J7:J11)+J14+J15</f>
        <v>1525.95235</v>
      </c>
      <c r="K6" s="1147">
        <f>SUM(K7:K11)+K14+K15</f>
        <v>19570.35536</v>
      </c>
      <c r="L6" s="1148">
        <f>SUM(L7:L11)+L14+L15</f>
        <v>54427.19447</v>
      </c>
      <c r="M6" s="7"/>
    </row>
    <row r="7" spans="1:13" ht="12.75">
      <c r="A7" s="196">
        <f aca="true" t="shared" si="0" ref="A7:A15">A6+1</f>
        <v>2</v>
      </c>
      <c r="B7" s="149" t="s">
        <v>502</v>
      </c>
      <c r="C7" s="90" t="s">
        <v>511</v>
      </c>
      <c r="D7" s="91"/>
      <c r="E7" s="91"/>
      <c r="F7" s="91"/>
      <c r="G7" s="146"/>
      <c r="H7" s="1149">
        <f>'11.a'!C3</f>
        <v>0</v>
      </c>
      <c r="I7" s="1150">
        <f>'11.a'!C8</f>
        <v>0</v>
      </c>
      <c r="J7" s="1150">
        <f>'11.a'!C4</f>
        <v>0</v>
      </c>
      <c r="K7" s="1150">
        <f>'11.a'!C14</f>
        <v>0</v>
      </c>
      <c r="L7" s="1151">
        <f>H7+I7-K7</f>
        <v>0</v>
      </c>
      <c r="M7" s="7"/>
    </row>
    <row r="8" spans="1:13" ht="12.75">
      <c r="A8" s="197">
        <f t="shared" si="0"/>
        <v>3</v>
      </c>
      <c r="B8" s="144"/>
      <c r="C8" s="92" t="s">
        <v>512</v>
      </c>
      <c r="D8" s="93"/>
      <c r="E8" s="93"/>
      <c r="F8" s="93"/>
      <c r="G8" s="147"/>
      <c r="H8" s="1152">
        <f>'11.b'!C3</f>
        <v>20863.54609</v>
      </c>
      <c r="I8" s="1153">
        <f>'11.b'!C14</f>
        <v>4218.1274</v>
      </c>
      <c r="J8" s="1154">
        <f>'11.b'!C5</f>
        <v>0</v>
      </c>
      <c r="K8" s="1153">
        <f>'11.b'!C25</f>
        <v>2300.51098</v>
      </c>
      <c r="L8" s="1155">
        <f aca="true" t="shared" si="1" ref="L8:L15">H8+I8-K8</f>
        <v>22781.162510000002</v>
      </c>
      <c r="M8" s="7"/>
    </row>
    <row r="9" spans="1:13" ht="12.75">
      <c r="A9" s="197">
        <f t="shared" si="0"/>
        <v>4</v>
      </c>
      <c r="B9" s="144"/>
      <c r="C9" s="92" t="s">
        <v>513</v>
      </c>
      <c r="D9" s="93"/>
      <c r="E9" s="93"/>
      <c r="F9" s="93"/>
      <c r="G9" s="147"/>
      <c r="H9" s="1152">
        <f>'11.c'!C3</f>
        <v>10096.10093</v>
      </c>
      <c r="I9" s="1153">
        <f>'11.c'!C7</f>
        <v>15718.863</v>
      </c>
      <c r="J9" s="1156">
        <v>0</v>
      </c>
      <c r="K9" s="1153">
        <f>'11.c'!C8</f>
        <v>12823.047</v>
      </c>
      <c r="L9" s="1155">
        <f>H9+I9-K9</f>
        <v>12991.916929999998</v>
      </c>
      <c r="M9" s="7"/>
    </row>
    <row r="10" spans="1:12" ht="12.75">
      <c r="A10" s="197">
        <f t="shared" si="0"/>
        <v>5</v>
      </c>
      <c r="B10" s="144"/>
      <c r="C10" s="92" t="s">
        <v>514</v>
      </c>
      <c r="D10" s="93"/>
      <c r="E10" s="93"/>
      <c r="F10" s="93"/>
      <c r="G10" s="147"/>
      <c r="H10" s="1152">
        <f>'11.d'!C3</f>
        <v>119.076</v>
      </c>
      <c r="I10" s="1153">
        <f>'11.d'!C9</f>
        <v>762.9762</v>
      </c>
      <c r="J10" s="1150">
        <f>'11.d'!C4</f>
        <v>762.9762</v>
      </c>
      <c r="K10" s="1153">
        <f>'11.d'!C15</f>
        <v>119.076</v>
      </c>
      <c r="L10" s="1155">
        <f t="shared" si="1"/>
        <v>762.9762</v>
      </c>
    </row>
    <row r="11" spans="1:12" ht="12.75">
      <c r="A11" s="197">
        <f t="shared" si="0"/>
        <v>6</v>
      </c>
      <c r="B11" s="144"/>
      <c r="C11" s="92" t="s">
        <v>515</v>
      </c>
      <c r="D11" s="93"/>
      <c r="E11" s="93"/>
      <c r="F11" s="93"/>
      <c r="G11" s="147"/>
      <c r="H11" s="1152">
        <f>'11.e'!F8</f>
        <v>914.71943</v>
      </c>
      <c r="I11" s="1153">
        <f>'11.e'!F13</f>
        <v>890.51153</v>
      </c>
      <c r="J11" s="1156">
        <v>0</v>
      </c>
      <c r="K11" s="1153">
        <f>'11.e'!F18</f>
        <v>893.9988199999999</v>
      </c>
      <c r="L11" s="1155">
        <f t="shared" si="1"/>
        <v>911.23214</v>
      </c>
    </row>
    <row r="12" spans="1:12" ht="12.75">
      <c r="A12" s="197" t="s">
        <v>684</v>
      </c>
      <c r="B12" s="144"/>
      <c r="C12" s="92" t="s">
        <v>518</v>
      </c>
      <c r="D12" s="93" t="s">
        <v>519</v>
      </c>
      <c r="E12" s="93"/>
      <c r="F12" s="93"/>
      <c r="G12" s="147"/>
      <c r="H12" s="1152">
        <f>'11.e'!F6</f>
        <v>839.33989</v>
      </c>
      <c r="I12" s="1153">
        <f>'11.e'!F11</f>
        <v>834.75847</v>
      </c>
      <c r="J12" s="1156">
        <v>0</v>
      </c>
      <c r="K12" s="1153">
        <f>'11.e'!F16</f>
        <v>839.33989</v>
      </c>
      <c r="L12" s="1155">
        <f t="shared" si="1"/>
        <v>834.75847</v>
      </c>
    </row>
    <row r="13" spans="1:12" ht="12.75">
      <c r="A13" s="197" t="s">
        <v>685</v>
      </c>
      <c r="B13" s="144"/>
      <c r="C13" s="92"/>
      <c r="D13" s="93" t="s">
        <v>520</v>
      </c>
      <c r="E13" s="93"/>
      <c r="F13" s="93"/>
      <c r="G13" s="147"/>
      <c r="H13" s="1152">
        <f>'11.e'!F7</f>
        <v>15.94174</v>
      </c>
      <c r="I13" s="1153">
        <f>'11.e'!F12</f>
        <v>55.75306</v>
      </c>
      <c r="J13" s="1156">
        <v>0</v>
      </c>
      <c r="K13" s="1153">
        <f>'11.e'!F17</f>
        <v>10.74613</v>
      </c>
      <c r="L13" s="1155">
        <f t="shared" si="1"/>
        <v>60.94867</v>
      </c>
    </row>
    <row r="14" spans="1:12" ht="12.75">
      <c r="A14" s="197">
        <f>A11+1</f>
        <v>7</v>
      </c>
      <c r="B14" s="144"/>
      <c r="C14" s="92" t="s">
        <v>516</v>
      </c>
      <c r="D14" s="93"/>
      <c r="E14" s="93"/>
      <c r="F14" s="93"/>
      <c r="G14" s="147"/>
      <c r="H14" s="1152">
        <f>'11.f'!C3</f>
        <v>1390.04736</v>
      </c>
      <c r="I14" s="1153">
        <f>'11.f'!C4</f>
        <v>1742.6341</v>
      </c>
      <c r="J14" s="1156">
        <v>0</v>
      </c>
      <c r="K14" s="1153">
        <f>'11.f'!C15</f>
        <v>2092.1167</v>
      </c>
      <c r="L14" s="1155">
        <f t="shared" si="1"/>
        <v>1040.5647599999998</v>
      </c>
    </row>
    <row r="15" spans="1:12" ht="13.5" thickBot="1">
      <c r="A15" s="198">
        <f t="shared" si="0"/>
        <v>8</v>
      </c>
      <c r="B15" s="145"/>
      <c r="C15" s="94" t="s">
        <v>517</v>
      </c>
      <c r="D15" s="95"/>
      <c r="E15" s="95"/>
      <c r="F15" s="95"/>
      <c r="G15" s="148"/>
      <c r="H15" s="1157">
        <f>'11.g'!C3</f>
        <v>8561.68914</v>
      </c>
      <c r="I15" s="1158">
        <f>'11.g'!C10</f>
        <v>8719.25865</v>
      </c>
      <c r="J15" s="1158">
        <f>'11.g'!C5</f>
        <v>762.97615</v>
      </c>
      <c r="K15" s="1158">
        <f>'11.g'!C16</f>
        <v>1341.60586</v>
      </c>
      <c r="L15" s="1159">
        <f t="shared" si="1"/>
        <v>15939.341929999999</v>
      </c>
    </row>
    <row r="16" spans="2:12" ht="12.75">
      <c r="B16" s="485" t="s">
        <v>15</v>
      </c>
      <c r="C16" s="486"/>
      <c r="D16" s="486"/>
      <c r="E16" s="486"/>
      <c r="F16" s="486"/>
      <c r="G16" s="486"/>
      <c r="H16" s="487">
        <f>H6-1!D93</f>
        <v>0</v>
      </c>
      <c r="I16" s="486"/>
      <c r="J16" s="486"/>
      <c r="K16" s="486"/>
      <c r="L16" s="487">
        <f>L6-1!E93</f>
        <v>0</v>
      </c>
    </row>
    <row r="17" spans="2:12" ht="12.75">
      <c r="B17" s="10"/>
      <c r="H17" s="484"/>
      <c r="L17" s="484"/>
    </row>
    <row r="18" ht="12.75">
      <c r="A18" s="8" t="s">
        <v>655</v>
      </c>
    </row>
    <row r="19" spans="1:10" ht="12.75">
      <c r="A19" s="133" t="s">
        <v>14</v>
      </c>
      <c r="B19" s="130"/>
      <c r="C19" s="131"/>
      <c r="D19" s="131"/>
      <c r="E19" s="131"/>
      <c r="F19" s="132"/>
      <c r="G19" s="131"/>
      <c r="H19" s="131"/>
      <c r="I19" s="96"/>
      <c r="J19" s="96"/>
    </row>
    <row r="20" spans="1:10" ht="12.75">
      <c r="A20" s="17"/>
      <c r="B20" s="96"/>
      <c r="C20" s="96"/>
      <c r="D20" s="96"/>
      <c r="E20" s="96"/>
      <c r="F20" s="96"/>
      <c r="G20" s="96"/>
      <c r="H20" s="96"/>
      <c r="I20" s="96"/>
      <c r="J20" s="96"/>
    </row>
    <row r="21" spans="1:10" ht="12.75">
      <c r="A21" s="8" t="s">
        <v>698</v>
      </c>
      <c r="B21" s="17"/>
      <c r="C21" s="17"/>
      <c r="D21" s="96"/>
      <c r="E21" s="96"/>
      <c r="F21" s="17"/>
      <c r="G21" s="96"/>
      <c r="H21" s="96"/>
      <c r="I21" s="96"/>
      <c r="J21" s="96"/>
    </row>
    <row r="22" spans="1:10" ht="12.75">
      <c r="A22" s="8" t="s">
        <v>820</v>
      </c>
      <c r="B22" s="17"/>
      <c r="C22" s="17"/>
      <c r="D22" s="96"/>
      <c r="E22" s="96"/>
      <c r="F22" s="17"/>
      <c r="G22" s="96"/>
      <c r="H22" s="96"/>
      <c r="I22" s="96"/>
      <c r="J22" s="96"/>
    </row>
    <row r="23" spans="1:10" ht="12.75">
      <c r="A23" s="8" t="s">
        <v>821</v>
      </c>
      <c r="B23" s="17"/>
      <c r="C23" s="96"/>
      <c r="D23" s="96"/>
      <c r="E23" s="96"/>
      <c r="F23" s="96"/>
      <c r="G23" s="96"/>
      <c r="H23" s="96"/>
      <c r="I23" s="96"/>
      <c r="J23" s="96"/>
    </row>
    <row r="25" spans="9:10" ht="12.75">
      <c r="I25" s="484"/>
      <c r="J25" s="750"/>
    </row>
    <row r="26" spans="1:12" ht="12.75">
      <c r="A26" s="66"/>
      <c r="B26" s="66"/>
      <c r="C26" s="70"/>
      <c r="D26" s="70"/>
      <c r="E26" s="70"/>
      <c r="F26" s="70"/>
      <c r="G26" s="70"/>
      <c r="H26" s="70"/>
      <c r="I26" s="70"/>
      <c r="J26" s="70"/>
      <c r="K26" s="70"/>
      <c r="L26" s="66"/>
    </row>
  </sheetData>
  <sheetProtection sheet="1"/>
  <mergeCells count="3">
    <mergeCell ref="B3:G5"/>
    <mergeCell ref="A3:A4"/>
    <mergeCell ref="I3:J3"/>
  </mergeCells>
  <conditionalFormatting sqref="H16">
    <cfRule type="cellIs" priority="3" dxfId="16" operator="lessThan" stopIfTrue="1">
      <formula>0</formula>
    </cfRule>
    <cfRule type="cellIs" priority="4" dxfId="16" operator="greaterThan" stopIfTrue="1">
      <formula>0</formula>
    </cfRule>
  </conditionalFormatting>
  <conditionalFormatting sqref="L16">
    <cfRule type="cellIs" priority="1" dxfId="16" operator="lessThan" stopIfTrue="1">
      <formula>0</formula>
    </cfRule>
    <cfRule type="cellIs" priority="2" dxfId="16" operator="greaterThan" stopIfTrue="1">
      <formula>0</formula>
    </cfRule>
  </conditionalFormatting>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C27"/>
  <sheetViews>
    <sheetView workbookViewId="0" topLeftCell="A1">
      <selection activeCell="C4" sqref="C4"/>
    </sheetView>
  </sheetViews>
  <sheetFormatPr defaultColWidth="9.140625" defaultRowHeight="15"/>
  <cols>
    <col min="1" max="1" width="14.421875" style="8" customWidth="1"/>
    <col min="2" max="2" width="30.140625" style="8" customWidth="1"/>
    <col min="3" max="3" width="16.140625" style="43" customWidth="1"/>
    <col min="4" max="6" width="9.140625" style="7" customWidth="1"/>
    <col min="7" max="16384" width="9.140625" style="8" customWidth="1"/>
  </cols>
  <sheetData>
    <row r="1" spans="1:3" ht="18.75">
      <c r="A1" s="852" t="s">
        <v>16</v>
      </c>
      <c r="B1" s="210"/>
      <c r="C1" s="218"/>
    </row>
    <row r="2" spans="1:3" ht="13.5" thickBot="1">
      <c r="A2" s="210"/>
      <c r="B2" s="210"/>
      <c r="C2" s="681" t="s">
        <v>521</v>
      </c>
    </row>
    <row r="3" spans="1:3" ht="13.5" thickBot="1">
      <c r="A3" s="1586" t="s">
        <v>541</v>
      </c>
      <c r="B3" s="1587"/>
      <c r="C3" s="469">
        <v>0</v>
      </c>
    </row>
    <row r="4" spans="1:3" ht="12.75">
      <c r="A4" s="1428" t="s">
        <v>543</v>
      </c>
      <c r="B4" s="682" t="s">
        <v>544</v>
      </c>
      <c r="C4" s="101"/>
    </row>
    <row r="5" spans="1:3" ht="12.75">
      <c r="A5" s="1585"/>
      <c r="B5" s="227" t="s">
        <v>545</v>
      </c>
      <c r="C5" s="76"/>
    </row>
    <row r="6" spans="1:3" ht="12.75">
      <c r="A6" s="1585"/>
      <c r="B6" s="227" t="s">
        <v>546</v>
      </c>
      <c r="C6" s="76"/>
    </row>
    <row r="7" spans="1:3" ht="13.5" thickBot="1">
      <c r="A7" s="1585"/>
      <c r="B7" s="227" t="s">
        <v>547</v>
      </c>
      <c r="C7" s="76"/>
    </row>
    <row r="8" spans="1:3" ht="13.5" thickBot="1">
      <c r="A8" s="1429"/>
      <c r="B8" s="683" t="s">
        <v>525</v>
      </c>
      <c r="C8" s="115">
        <f>SUM(C4:C7)</f>
        <v>0</v>
      </c>
    </row>
    <row r="9" spans="1:3" ht="12.75">
      <c r="A9" s="1428" t="s">
        <v>548</v>
      </c>
      <c r="B9" s="682" t="s">
        <v>549</v>
      </c>
      <c r="C9" s="101"/>
    </row>
    <row r="10" spans="1:3" ht="12.75">
      <c r="A10" s="1585"/>
      <c r="B10" s="227" t="s">
        <v>550</v>
      </c>
      <c r="C10" s="76"/>
    </row>
    <row r="11" spans="1:3" ht="12.75">
      <c r="A11" s="1585"/>
      <c r="B11" s="227" t="s">
        <v>551</v>
      </c>
      <c r="C11" s="76"/>
    </row>
    <row r="12" spans="1:3" ht="12.75">
      <c r="A12" s="1585"/>
      <c r="B12" s="227" t="s">
        <v>552</v>
      </c>
      <c r="C12" s="76"/>
    </row>
    <row r="13" spans="1:3" ht="13.5" thickBot="1">
      <c r="A13" s="1585"/>
      <c r="B13" s="950" t="s">
        <v>727</v>
      </c>
      <c r="C13" s="79"/>
    </row>
    <row r="14" spans="1:3" ht="13.5" thickBot="1">
      <c r="A14" s="1429"/>
      <c r="B14" s="683" t="s">
        <v>525</v>
      </c>
      <c r="C14" s="115">
        <f>SUM(C9:C13)</f>
        <v>0</v>
      </c>
    </row>
    <row r="15" spans="1:3" ht="13.5" thickBot="1">
      <c r="A15" s="1586" t="s">
        <v>542</v>
      </c>
      <c r="B15" s="1587"/>
      <c r="C15" s="115">
        <f>C3+C8-C14</f>
        <v>0</v>
      </c>
    </row>
    <row r="16" spans="1:3" ht="12.75">
      <c r="A16" s="210"/>
      <c r="B16" s="210"/>
      <c r="C16" s="218"/>
    </row>
    <row r="17" spans="1:3" ht="12.75">
      <c r="A17" s="210" t="s">
        <v>655</v>
      </c>
      <c r="B17" s="210"/>
      <c r="C17" s="218"/>
    </row>
    <row r="18" spans="1:3" ht="12.75">
      <c r="A18" s="210" t="s">
        <v>666</v>
      </c>
      <c r="B18" s="210"/>
      <c r="C18" s="218"/>
    </row>
    <row r="19" s="7" customFormat="1" ht="12.75">
      <c r="C19" s="42"/>
    </row>
    <row r="20" s="7" customFormat="1" ht="12.75">
      <c r="C20" s="42"/>
    </row>
    <row r="21" s="7" customFormat="1" ht="12.75">
      <c r="C21" s="42"/>
    </row>
    <row r="22" s="7" customFormat="1" ht="12.75">
      <c r="C22" s="42"/>
    </row>
    <row r="23" s="7" customFormat="1" ht="12.75">
      <c r="C23" s="42"/>
    </row>
    <row r="24" s="7" customFormat="1" ht="12.75">
      <c r="C24" s="42"/>
    </row>
    <row r="25" s="7" customFormat="1" ht="12.75">
      <c r="C25" s="42"/>
    </row>
    <row r="26" s="7" customFormat="1" ht="12.75">
      <c r="C26" s="42"/>
    </row>
    <row r="27" s="7" customFormat="1" ht="12.75">
      <c r="C27" s="42"/>
    </row>
  </sheetData>
  <sheetProtection sheet="1"/>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scale="110" r:id="rId1"/>
</worksheet>
</file>

<file path=xl/worksheets/sheet18.xml><?xml version="1.0" encoding="utf-8"?>
<worksheet xmlns="http://schemas.openxmlformats.org/spreadsheetml/2006/main" xmlns:r="http://schemas.openxmlformats.org/officeDocument/2006/relationships">
  <sheetPr>
    <pageSetUpPr fitToPage="1"/>
  </sheetPr>
  <dimension ref="A1:I44"/>
  <sheetViews>
    <sheetView workbookViewId="0" topLeftCell="A1">
      <selection activeCell="B35" sqref="B35"/>
    </sheetView>
  </sheetViews>
  <sheetFormatPr defaultColWidth="9.140625" defaultRowHeight="15"/>
  <cols>
    <col min="1" max="1" width="10.57421875" style="29" customWidth="1"/>
    <col min="2" max="2" width="43.57421875" style="29" customWidth="1"/>
    <col min="3" max="3" width="17.00390625" style="45" customWidth="1"/>
    <col min="4" max="16384" width="9.140625" style="29" customWidth="1"/>
  </cols>
  <sheetData>
    <row r="1" spans="1:9" ht="18.75">
      <c r="A1" s="853" t="s">
        <v>17</v>
      </c>
      <c r="B1" s="48"/>
      <c r="C1" s="48"/>
      <c r="D1" s="48"/>
      <c r="E1" s="48"/>
      <c r="F1" s="48"/>
      <c r="G1" s="48"/>
      <c r="H1" s="48"/>
      <c r="I1" s="48"/>
    </row>
    <row r="2" spans="1:9" ht="13.5" customHeight="1" thickBot="1">
      <c r="A2" s="48"/>
      <c r="B2" s="48"/>
      <c r="C2" s="239" t="s">
        <v>521</v>
      </c>
      <c r="D2" s="48"/>
      <c r="E2" s="48"/>
      <c r="F2" s="48"/>
      <c r="G2" s="48"/>
      <c r="H2" s="48"/>
      <c r="I2" s="48"/>
    </row>
    <row r="3" spans="1:9" ht="16.5" customHeight="1" thickBot="1">
      <c r="A3" s="1586" t="s">
        <v>541</v>
      </c>
      <c r="B3" s="1593"/>
      <c r="C3" s="336">
        <v>20863.54609</v>
      </c>
      <c r="D3" s="48"/>
      <c r="E3" s="48"/>
      <c r="F3" s="48"/>
      <c r="G3" s="48"/>
      <c r="H3" s="48"/>
      <c r="I3" s="48"/>
    </row>
    <row r="4" spans="1:9" ht="12.75" customHeight="1">
      <c r="A4" s="1588" t="s">
        <v>543</v>
      </c>
      <c r="B4" s="240" t="s">
        <v>553</v>
      </c>
      <c r="C4" s="102">
        <v>3889.3184</v>
      </c>
      <c r="D4" s="48"/>
      <c r="E4" s="48"/>
      <c r="F4" s="48"/>
      <c r="G4" s="48"/>
      <c r="H4" s="48"/>
      <c r="I4" s="48"/>
    </row>
    <row r="5" spans="1:9" ht="12.75" customHeight="1">
      <c r="A5" s="1589"/>
      <c r="B5" s="241" t="s">
        <v>554</v>
      </c>
      <c r="C5" s="103"/>
      <c r="D5" s="48"/>
      <c r="E5" s="48"/>
      <c r="F5" s="48"/>
      <c r="G5" s="48"/>
      <c r="H5" s="48"/>
      <c r="I5" s="48"/>
    </row>
    <row r="6" spans="1:9" ht="12.75" customHeight="1">
      <c r="A6" s="1589"/>
      <c r="B6" s="242" t="s">
        <v>141</v>
      </c>
      <c r="C6" s="103"/>
      <c r="D6" s="48"/>
      <c r="E6" s="48"/>
      <c r="F6" s="48"/>
      <c r="G6" s="48"/>
      <c r="H6" s="48"/>
      <c r="I6" s="48"/>
    </row>
    <row r="7" spans="1:9" ht="12.75" customHeight="1">
      <c r="A7" s="1589"/>
      <c r="B7" s="241" t="s">
        <v>555</v>
      </c>
      <c r="C7" s="103"/>
      <c r="D7" s="48"/>
      <c r="E7" s="48"/>
      <c r="F7" s="48"/>
      <c r="G7" s="48"/>
      <c r="H7" s="48"/>
      <c r="I7" s="48"/>
    </row>
    <row r="8" spans="1:9" ht="12.75" customHeight="1">
      <c r="A8" s="1589"/>
      <c r="B8" s="241" t="s">
        <v>556</v>
      </c>
      <c r="C8" s="104">
        <v>6.828</v>
      </c>
      <c r="D8" s="48"/>
      <c r="E8" s="48"/>
      <c r="F8" s="48"/>
      <c r="G8" s="48"/>
      <c r="H8" s="48"/>
      <c r="I8" s="48"/>
    </row>
    <row r="9" spans="1:9" ht="12.75" customHeight="1">
      <c r="A9" s="1589"/>
      <c r="B9" s="947" t="s">
        <v>142</v>
      </c>
      <c r="C9" s="103">
        <v>321.981</v>
      </c>
      <c r="D9" s="48"/>
      <c r="E9" s="48"/>
      <c r="F9" s="48"/>
      <c r="G9" s="48"/>
      <c r="H9" s="48"/>
      <c r="I9" s="48"/>
    </row>
    <row r="10" spans="1:9" ht="12.75" customHeight="1">
      <c r="A10" s="1589"/>
      <c r="B10" s="243" t="s">
        <v>557</v>
      </c>
      <c r="C10" s="244">
        <f>SUM(C11:C13)</f>
        <v>0</v>
      </c>
      <c r="D10" s="48"/>
      <c r="E10" s="48"/>
      <c r="F10" s="48"/>
      <c r="G10" s="48"/>
      <c r="H10" s="48"/>
      <c r="I10" s="48"/>
    </row>
    <row r="11" spans="1:9" ht="12.75" customHeight="1">
      <c r="A11" s="1589"/>
      <c r="B11" s="241" t="s">
        <v>558</v>
      </c>
      <c r="C11" s="103"/>
      <c r="D11" s="48"/>
      <c r="E11" s="48"/>
      <c r="F11" s="48"/>
      <c r="G11" s="48"/>
      <c r="H11" s="48"/>
      <c r="I11" s="48"/>
    </row>
    <row r="12" spans="1:9" ht="12.75" customHeight="1">
      <c r="A12" s="1589"/>
      <c r="B12" s="245" t="s">
        <v>559</v>
      </c>
      <c r="C12" s="103"/>
      <c r="D12" s="48"/>
      <c r="E12" s="48"/>
      <c r="F12" s="48"/>
      <c r="G12" s="48"/>
      <c r="H12" s="48"/>
      <c r="I12" s="48"/>
    </row>
    <row r="13" spans="1:9" ht="12.75" customHeight="1" thickBot="1">
      <c r="A13" s="1589"/>
      <c r="B13" s="241" t="s">
        <v>560</v>
      </c>
      <c r="C13" s="105"/>
      <c r="D13" s="48"/>
      <c r="E13" s="48"/>
      <c r="F13" s="48"/>
      <c r="G13" s="48"/>
      <c r="H13" s="48"/>
      <c r="I13" s="48"/>
    </row>
    <row r="14" spans="1:9" s="30" customFormat="1" ht="15.75" customHeight="1" thickBot="1">
      <c r="A14" s="1590"/>
      <c r="B14" s="246" t="s">
        <v>526</v>
      </c>
      <c r="C14" s="1160">
        <f>C4+C5+C6+C7+C8+C9+C10</f>
        <v>4218.1274</v>
      </c>
      <c r="D14" s="247"/>
      <c r="E14" s="247"/>
      <c r="F14" s="247"/>
      <c r="G14" s="247"/>
      <c r="H14" s="247"/>
      <c r="I14" s="247"/>
    </row>
    <row r="15" spans="1:9" ht="12.75" customHeight="1">
      <c r="A15" s="1591" t="s">
        <v>548</v>
      </c>
      <c r="B15" s="248" t="s">
        <v>616</v>
      </c>
      <c r="C15" s="249">
        <f>SUM(C16:C19)</f>
        <v>1119.46492</v>
      </c>
      <c r="D15" s="48"/>
      <c r="E15" s="48"/>
      <c r="F15" s="48"/>
      <c r="G15" s="48"/>
      <c r="H15" s="48"/>
      <c r="I15" s="48"/>
    </row>
    <row r="16" spans="1:9" ht="12.75" customHeight="1">
      <c r="A16" s="1591"/>
      <c r="B16" s="250" t="s">
        <v>709</v>
      </c>
      <c r="C16" s="106">
        <v>321.981</v>
      </c>
      <c r="D16" s="48"/>
      <c r="E16" s="48"/>
      <c r="F16" s="48"/>
      <c r="G16" s="48"/>
      <c r="H16" s="48"/>
      <c r="I16" s="48"/>
    </row>
    <row r="17" spans="1:9" ht="12.75" customHeight="1">
      <c r="A17" s="1591"/>
      <c r="B17" s="251" t="s">
        <v>561</v>
      </c>
      <c r="C17" s="107">
        <v>579.42002</v>
      </c>
      <c r="D17" s="48"/>
      <c r="E17" s="48"/>
      <c r="F17" s="48"/>
      <c r="G17" s="48"/>
      <c r="H17" s="48"/>
      <c r="I17" s="48"/>
    </row>
    <row r="18" spans="1:9" ht="12.75" customHeight="1">
      <c r="A18" s="1591"/>
      <c r="B18" s="251" t="s">
        <v>562</v>
      </c>
      <c r="C18" s="107"/>
      <c r="D18" s="48"/>
      <c r="E18" s="48"/>
      <c r="F18" s="48"/>
      <c r="G18" s="48"/>
      <c r="H18" s="48"/>
      <c r="I18" s="48"/>
    </row>
    <row r="19" spans="1:9" ht="12.75" customHeight="1">
      <c r="A19" s="1591"/>
      <c r="B19" s="948" t="s">
        <v>143</v>
      </c>
      <c r="C19" s="107">
        <v>218.0639</v>
      </c>
      <c r="D19" s="48"/>
      <c r="E19" s="48"/>
      <c r="F19" s="48"/>
      <c r="G19" s="48"/>
      <c r="H19" s="48"/>
      <c r="I19" s="48"/>
    </row>
    <row r="20" spans="1:9" ht="12.75" customHeight="1">
      <c r="A20" s="1591"/>
      <c r="B20" s="949" t="s">
        <v>144</v>
      </c>
      <c r="C20" s="108">
        <v>1181.04606</v>
      </c>
      <c r="D20" s="48"/>
      <c r="E20" s="48"/>
      <c r="F20" s="48"/>
      <c r="G20" s="48"/>
      <c r="H20" s="48"/>
      <c r="I20" s="48"/>
    </row>
    <row r="21" spans="1:9" ht="12.75" customHeight="1">
      <c r="A21" s="1591"/>
      <c r="B21" s="252" t="s">
        <v>563</v>
      </c>
      <c r="C21" s="253">
        <f>SUM(C22:C24)</f>
        <v>0</v>
      </c>
      <c r="D21" s="48"/>
      <c r="E21" s="48"/>
      <c r="F21" s="48"/>
      <c r="G21" s="48"/>
      <c r="H21" s="48"/>
      <c r="I21" s="48"/>
    </row>
    <row r="22" spans="1:9" ht="12.75" customHeight="1">
      <c r="A22" s="1591"/>
      <c r="B22" s="241" t="s">
        <v>564</v>
      </c>
      <c r="C22" s="103"/>
      <c r="D22" s="48"/>
      <c r="E22" s="48"/>
      <c r="F22" s="48"/>
      <c r="G22" s="48"/>
      <c r="H22" s="48"/>
      <c r="I22" s="48"/>
    </row>
    <row r="23" spans="1:9" ht="12.75" customHeight="1">
      <c r="A23" s="1591"/>
      <c r="B23" s="241" t="s">
        <v>565</v>
      </c>
      <c r="C23" s="103"/>
      <c r="D23" s="48"/>
      <c r="E23" s="48"/>
      <c r="F23" s="48"/>
      <c r="G23" s="48"/>
      <c r="H23" s="48"/>
      <c r="I23" s="48"/>
    </row>
    <row r="24" spans="1:9" ht="12.75" customHeight="1" thickBot="1">
      <c r="A24" s="1591"/>
      <c r="B24" s="241" t="s">
        <v>566</v>
      </c>
      <c r="C24" s="103"/>
      <c r="D24" s="48"/>
      <c r="E24" s="48"/>
      <c r="F24" s="48"/>
      <c r="G24" s="48"/>
      <c r="H24" s="48"/>
      <c r="I24" s="48"/>
    </row>
    <row r="25" spans="1:9" ht="13.5" thickBot="1">
      <c r="A25" s="1592"/>
      <c r="B25" s="246" t="s">
        <v>525</v>
      </c>
      <c r="C25" s="128">
        <f>C15+C20+C21</f>
        <v>2300.51098</v>
      </c>
      <c r="D25" s="48"/>
      <c r="E25" s="48"/>
      <c r="F25" s="48"/>
      <c r="G25" s="48"/>
      <c r="H25" s="48"/>
      <c r="I25" s="48"/>
    </row>
    <row r="26" spans="1:9" ht="18.75" customHeight="1" thickBot="1">
      <c r="A26" s="1586" t="s">
        <v>542</v>
      </c>
      <c r="B26" s="1593"/>
      <c r="C26" s="128">
        <f>C3+C14-C25</f>
        <v>22781.162510000002</v>
      </c>
      <c r="D26" s="48"/>
      <c r="E26" s="48"/>
      <c r="F26" s="48"/>
      <c r="G26" s="48"/>
      <c r="H26" s="48"/>
      <c r="I26" s="48"/>
    </row>
    <row r="27" spans="1:9" ht="12.75" customHeight="1">
      <c r="A27" s="48"/>
      <c r="B27" s="48"/>
      <c r="C27" s="49"/>
      <c r="D27" s="48"/>
      <c r="E27" s="48"/>
      <c r="F27" s="48"/>
      <c r="G27" s="48"/>
      <c r="H27" s="48"/>
      <c r="I27" s="48"/>
    </row>
    <row r="28" spans="1:9" ht="12.75">
      <c r="A28" s="210" t="s">
        <v>655</v>
      </c>
      <c r="B28" s="48"/>
      <c r="C28" s="49"/>
      <c r="D28" s="48"/>
      <c r="E28" s="48"/>
      <c r="F28" s="48"/>
      <c r="G28" s="48"/>
      <c r="H28" s="48"/>
      <c r="I28" s="48"/>
    </row>
    <row r="29" spans="1:9" ht="12.75">
      <c r="A29" s="254" t="s">
        <v>666</v>
      </c>
      <c r="B29" s="48"/>
      <c r="C29" s="49"/>
      <c r="D29" s="48"/>
      <c r="E29" s="48"/>
      <c r="F29" s="48"/>
      <c r="G29" s="48"/>
      <c r="H29" s="48"/>
      <c r="I29" s="48"/>
    </row>
    <row r="30" spans="1:9" ht="12.75">
      <c r="A30" s="491" t="s">
        <v>1152</v>
      </c>
      <c r="B30" s="31"/>
      <c r="C30" s="44"/>
      <c r="D30" s="48"/>
      <c r="E30" s="48"/>
      <c r="F30" s="48"/>
      <c r="G30" s="48"/>
      <c r="H30" s="48"/>
      <c r="I30" s="48"/>
    </row>
    <row r="31" spans="1:9" ht="12.75">
      <c r="A31" s="491" t="s">
        <v>1150</v>
      </c>
      <c r="B31" s="31"/>
      <c r="C31" s="44"/>
      <c r="D31" s="48"/>
      <c r="E31" s="48"/>
      <c r="F31" s="48"/>
      <c r="G31" s="48"/>
      <c r="H31" s="48"/>
      <c r="I31" s="48"/>
    </row>
    <row r="32" spans="1:9" ht="12.75">
      <c r="A32" s="491" t="s">
        <v>1151</v>
      </c>
      <c r="B32" s="31"/>
      <c r="C32" s="44"/>
      <c r="D32" s="48"/>
      <c r="E32" s="48"/>
      <c r="F32" s="48"/>
      <c r="G32" s="48"/>
      <c r="H32" s="48"/>
      <c r="I32" s="48"/>
    </row>
    <row r="33" spans="1:9" ht="12.75">
      <c r="A33" s="31"/>
      <c r="B33" s="31"/>
      <c r="C33" s="44"/>
      <c r="D33" s="48"/>
      <c r="E33" s="48"/>
      <c r="F33" s="48"/>
      <c r="G33" s="48"/>
      <c r="H33" s="48"/>
      <c r="I33" s="48"/>
    </row>
    <row r="34" spans="1:9" ht="12.75">
      <c r="A34" s="31"/>
      <c r="B34" s="31"/>
      <c r="C34" s="44"/>
      <c r="D34" s="48"/>
      <c r="E34" s="48"/>
      <c r="F34" s="48"/>
      <c r="G34" s="48"/>
      <c r="H34" s="48"/>
      <c r="I34" s="48"/>
    </row>
    <row r="35" spans="1:9" ht="12.75">
      <c r="A35" s="31"/>
      <c r="B35" s="31"/>
      <c r="C35" s="44"/>
      <c r="D35" s="48"/>
      <c r="E35" s="48"/>
      <c r="F35" s="48"/>
      <c r="G35" s="48"/>
      <c r="H35" s="48"/>
      <c r="I35" s="48"/>
    </row>
    <row r="36" spans="1:9" ht="12.75">
      <c r="A36" s="31"/>
      <c r="B36" s="31"/>
      <c r="C36" s="44"/>
      <c r="D36" s="48"/>
      <c r="E36" s="48"/>
      <c r="F36" s="48"/>
      <c r="G36" s="48"/>
      <c r="H36" s="48"/>
      <c r="I36" s="48"/>
    </row>
    <row r="37" spans="1:9" ht="12.75">
      <c r="A37" s="31"/>
      <c r="B37" s="31"/>
      <c r="C37" s="44"/>
      <c r="D37" s="48"/>
      <c r="E37" s="48"/>
      <c r="F37" s="48"/>
      <c r="G37" s="48"/>
      <c r="H37" s="48"/>
      <c r="I37" s="48"/>
    </row>
    <row r="38" spans="1:3" ht="12.75">
      <c r="A38" s="31"/>
      <c r="B38" s="31"/>
      <c r="C38" s="44"/>
    </row>
    <row r="39" spans="1:3" ht="12.75">
      <c r="A39" s="31"/>
      <c r="B39" s="31"/>
      <c r="C39" s="44"/>
    </row>
    <row r="40" spans="1:3" ht="12.75">
      <c r="A40" s="31"/>
      <c r="B40" s="31"/>
      <c r="C40" s="44"/>
    </row>
    <row r="41" spans="1:3" ht="12.75">
      <c r="A41" s="31"/>
      <c r="B41" s="31"/>
      <c r="C41" s="44"/>
    </row>
    <row r="42" spans="1:3" ht="12.75">
      <c r="A42" s="31"/>
      <c r="B42" s="31"/>
      <c r="C42" s="44"/>
    </row>
    <row r="43" spans="1:3" ht="12.75">
      <c r="A43" s="31"/>
      <c r="B43" s="31"/>
      <c r="C43" s="44"/>
    </row>
    <row r="44" spans="1:3" ht="12.75">
      <c r="A44" s="31"/>
      <c r="B44" s="31"/>
      <c r="C44" s="44"/>
    </row>
  </sheetData>
  <sheetProtection sheet="1" insertRows="0" deleteRows="0"/>
  <mergeCells count="4">
    <mergeCell ref="A4:A14"/>
    <mergeCell ref="A15:A25"/>
    <mergeCell ref="A3:B3"/>
    <mergeCell ref="A26:B26"/>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dimension ref="A1:D33"/>
  <sheetViews>
    <sheetView workbookViewId="0" topLeftCell="A1">
      <selection activeCell="C4" sqref="C4"/>
    </sheetView>
  </sheetViews>
  <sheetFormatPr defaultColWidth="9.140625" defaultRowHeight="15"/>
  <cols>
    <col min="1" max="1" width="13.28125" style="8" customWidth="1"/>
    <col min="2" max="2" width="54.7109375" style="8" customWidth="1"/>
    <col min="3" max="3" width="14.28125" style="43" customWidth="1"/>
    <col min="4" max="4" width="56.421875" style="8" customWidth="1"/>
    <col min="5" max="16384" width="9.140625" style="8" customWidth="1"/>
  </cols>
  <sheetData>
    <row r="1" spans="1:4" ht="18.75">
      <c r="A1" s="819" t="s">
        <v>18</v>
      </c>
      <c r="B1" s="210"/>
      <c r="C1" s="210"/>
      <c r="D1" s="210"/>
    </row>
    <row r="2" spans="1:4" ht="13.5" thickBot="1">
      <c r="A2" s="210"/>
      <c r="B2" s="210"/>
      <c r="C2" s="219" t="s">
        <v>521</v>
      </c>
      <c r="D2" s="210"/>
    </row>
    <row r="3" spans="1:4" ht="13.5" thickBot="1">
      <c r="A3" s="1586" t="s">
        <v>541</v>
      </c>
      <c r="B3" s="1587"/>
      <c r="C3" s="469">
        <v>10096.10093</v>
      </c>
      <c r="D3" s="210"/>
    </row>
    <row r="4" spans="1:4" ht="12.75" customHeight="1">
      <c r="A4" s="1594" t="s">
        <v>543</v>
      </c>
      <c r="B4" s="757" t="s">
        <v>728</v>
      </c>
      <c r="C4" s="112">
        <v>15718.863</v>
      </c>
      <c r="D4" s="346"/>
    </row>
    <row r="5" spans="1:4" ht="12.75" customHeight="1">
      <c r="A5" s="1595"/>
      <c r="B5" s="347" t="s">
        <v>567</v>
      </c>
      <c r="C5" s="112"/>
      <c r="D5" s="346"/>
    </row>
    <row r="6" spans="1:4" ht="12.75" customHeight="1" thickBot="1">
      <c r="A6" s="1596"/>
      <c r="B6" s="348" t="s">
        <v>729</v>
      </c>
      <c r="C6" s="113"/>
      <c r="D6" s="346"/>
    </row>
    <row r="7" spans="1:4" ht="16.5" customHeight="1" thickBot="1">
      <c r="A7" s="1597"/>
      <c r="B7" s="349" t="s">
        <v>525</v>
      </c>
      <c r="C7" s="1161">
        <f>SUM(C4:C6)</f>
        <v>15718.863</v>
      </c>
      <c r="D7" s="346"/>
    </row>
    <row r="8" spans="1:4" ht="16.5" customHeight="1" thickBot="1">
      <c r="A8" s="345" t="s">
        <v>548</v>
      </c>
      <c r="B8" s="350" t="s">
        <v>525</v>
      </c>
      <c r="C8" s="114">
        <v>12823.047</v>
      </c>
      <c r="D8" s="346"/>
    </row>
    <row r="9" spans="1:4" ht="16.5" customHeight="1" thickBot="1">
      <c r="A9" s="1598" t="s">
        <v>568</v>
      </c>
      <c r="B9" s="1599"/>
      <c r="C9" s="115">
        <f>C3+C7-C8</f>
        <v>12991.916929999998</v>
      </c>
      <c r="D9" s="346"/>
    </row>
    <row r="10" spans="1:4" ht="15" customHeight="1">
      <c r="A10" s="351"/>
      <c r="B10" s="228"/>
      <c r="C10" s="109"/>
      <c r="D10" s="346"/>
    </row>
    <row r="11" spans="1:4" ht="12.75">
      <c r="A11" s="210" t="s">
        <v>655</v>
      </c>
      <c r="B11" s="352"/>
      <c r="C11" s="353"/>
      <c r="D11" s="352"/>
    </row>
    <row r="12" spans="1:4" ht="12.75">
      <c r="A12" s="354" t="s">
        <v>836</v>
      </c>
      <c r="B12" s="355"/>
      <c r="C12" s="356"/>
      <c r="D12" s="352"/>
    </row>
    <row r="13" spans="1:4" ht="12.75">
      <c r="A13" s="210" t="s">
        <v>667</v>
      </c>
      <c r="B13" s="234"/>
      <c r="C13" s="357"/>
      <c r="D13" s="234"/>
    </row>
    <row r="14" spans="1:4" ht="12.75">
      <c r="A14" s="492"/>
      <c r="B14" s="492"/>
      <c r="C14" s="493"/>
      <c r="D14" s="359"/>
    </row>
    <row r="15" spans="1:4" ht="12.75">
      <c r="A15" s="492"/>
      <c r="B15" s="492"/>
      <c r="C15" s="493"/>
      <c r="D15" s="358"/>
    </row>
    <row r="16" spans="1:4" ht="12.75">
      <c r="A16" s="361"/>
      <c r="B16" s="361"/>
      <c r="C16" s="360"/>
      <c r="D16" s="358"/>
    </row>
    <row r="17" spans="1:4" ht="12.75">
      <c r="A17" s="362"/>
      <c r="B17" s="362"/>
      <c r="C17" s="363"/>
      <c r="D17" s="362"/>
    </row>
    <row r="18" spans="1:4" ht="12.75">
      <c r="A18" s="110"/>
      <c r="B18" s="110"/>
      <c r="C18" s="111"/>
      <c r="D18" s="110"/>
    </row>
    <row r="19" spans="1:4" ht="12.75">
      <c r="A19" s="66"/>
      <c r="B19" s="66"/>
      <c r="C19" s="70"/>
      <c r="D19" s="66"/>
    </row>
    <row r="20" spans="1:4" ht="12.75">
      <c r="A20" s="66"/>
      <c r="B20" s="66"/>
      <c r="C20" s="70"/>
      <c r="D20" s="66"/>
    </row>
    <row r="21" spans="1:4" ht="12.75">
      <c r="A21" s="66"/>
      <c r="B21" s="66"/>
      <c r="C21" s="70"/>
      <c r="D21" s="66"/>
    </row>
    <row r="22" spans="1:4" ht="12.75">
      <c r="A22" s="66"/>
      <c r="B22" s="66"/>
      <c r="C22" s="70"/>
      <c r="D22" s="66"/>
    </row>
    <row r="23" spans="1:4" ht="12.75">
      <c r="A23" s="66"/>
      <c r="B23" s="66"/>
      <c r="C23" s="70"/>
      <c r="D23" s="66"/>
    </row>
    <row r="24" spans="1:4" ht="12.75">
      <c r="A24" s="66"/>
      <c r="B24" s="66"/>
      <c r="C24" s="70"/>
      <c r="D24" s="66"/>
    </row>
    <row r="25" spans="1:4" ht="12.75">
      <c r="A25" s="66"/>
      <c r="B25" s="66"/>
      <c r="C25" s="70"/>
      <c r="D25" s="66"/>
    </row>
    <row r="26" spans="1:4" ht="12.75">
      <c r="A26" s="66"/>
      <c r="B26" s="66"/>
      <c r="C26" s="70"/>
      <c r="D26" s="66"/>
    </row>
    <row r="27" spans="1:4" ht="12.75">
      <c r="A27" s="66"/>
      <c r="B27" s="66"/>
      <c r="C27" s="70"/>
      <c r="D27" s="66"/>
    </row>
    <row r="28" spans="1:4" ht="12.75">
      <c r="A28" s="66"/>
      <c r="B28" s="66"/>
      <c r="C28" s="70"/>
      <c r="D28" s="66"/>
    </row>
    <row r="29" spans="1:4" ht="12.75">
      <c r="A29" s="66"/>
      <c r="B29" s="66"/>
      <c r="C29" s="70"/>
      <c r="D29" s="66"/>
    </row>
    <row r="30" spans="1:4" ht="12.75">
      <c r="A30" s="66"/>
      <c r="B30" s="66"/>
      <c r="C30" s="70"/>
      <c r="D30" s="66"/>
    </row>
    <row r="31" spans="1:4" ht="12.75">
      <c r="A31" s="66"/>
      <c r="B31" s="66"/>
      <c r="C31" s="70"/>
      <c r="D31" s="66"/>
    </row>
    <row r="32" spans="1:4" ht="12.75">
      <c r="A32" s="66"/>
      <c r="B32" s="66"/>
      <c r="C32" s="70"/>
      <c r="D32" s="66"/>
    </row>
    <row r="33" spans="1:4" ht="12.75">
      <c r="A33" s="66"/>
      <c r="B33" s="66"/>
      <c r="C33" s="70"/>
      <c r="D33" s="66"/>
    </row>
  </sheetData>
  <sheetProtection sheet="1"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G90"/>
  <sheetViews>
    <sheetView zoomScalePageLayoutView="0" workbookViewId="0" topLeftCell="A1">
      <pane ySplit="5" topLeftCell="A57" activePane="bottomLeft" state="frozen"/>
      <selection pane="topLeft" activeCell="D47" activeCellId="1" sqref="D49:E76 D7:E47"/>
      <selection pane="bottomLeft" activeCell="D47" activeCellId="2" sqref="D78:E81 D49:E76 D7:E47"/>
    </sheetView>
  </sheetViews>
  <sheetFormatPr defaultColWidth="9.140625" defaultRowHeight="15"/>
  <cols>
    <col min="1" max="1" width="60.421875" style="204" customWidth="1"/>
    <col min="2" max="2" width="13.8515625" style="205" customWidth="1"/>
    <col min="3" max="3" width="9.140625" style="205" customWidth="1"/>
    <col min="4" max="4" width="12.57421875" style="203" customWidth="1"/>
    <col min="5" max="5" width="15.140625" style="203" customWidth="1"/>
    <col min="6" max="6" width="8.8515625" style="72" bestFit="1" customWidth="1"/>
    <col min="7" max="7" width="9.140625" style="951" customWidth="1"/>
    <col min="8" max="16384" width="9.140625" style="72" customWidth="1"/>
  </cols>
  <sheetData>
    <row r="1" spans="1:7" ht="21">
      <c r="A1" s="1252" t="s">
        <v>36</v>
      </c>
      <c r="B1" s="1252"/>
      <c r="C1" s="1252"/>
      <c r="D1" s="1252"/>
      <c r="E1" s="1252"/>
      <c r="F1" s="1009"/>
      <c r="G1" s="1010"/>
    </row>
    <row r="2" spans="1:7" ht="12.75" customHeight="1" thickBot="1">
      <c r="A2" s="1253"/>
      <c r="B2" s="1253"/>
      <c r="C2" s="1253"/>
      <c r="D2" s="1253"/>
      <c r="E2" s="1253"/>
      <c r="F2" s="1009"/>
      <c r="G2" s="1010"/>
    </row>
    <row r="3" spans="1:7" ht="27.75" customHeight="1" thickBot="1">
      <c r="A3" s="1254" t="s">
        <v>676</v>
      </c>
      <c r="B3" s="1255"/>
      <c r="C3" s="1255"/>
      <c r="D3" s="1255"/>
      <c r="E3" s="1256"/>
      <c r="F3" s="1011"/>
      <c r="G3" s="1010"/>
    </row>
    <row r="4" spans="1:7" ht="15" customHeight="1" thickBot="1">
      <c r="A4" s="1257" t="s">
        <v>625</v>
      </c>
      <c r="B4" s="1258"/>
      <c r="C4" s="1258"/>
      <c r="D4" s="1258"/>
      <c r="E4" s="1259"/>
      <c r="F4" s="1009"/>
      <c r="G4" s="1010"/>
    </row>
    <row r="5" spans="1:7" s="199" customFormat="1" ht="40.5" customHeight="1" thickBot="1">
      <c r="A5" s="1012" t="s">
        <v>626</v>
      </c>
      <c r="B5" s="1013" t="s">
        <v>671</v>
      </c>
      <c r="C5" s="1014" t="s">
        <v>677</v>
      </c>
      <c r="D5" s="1015" t="s">
        <v>42</v>
      </c>
      <c r="E5" s="1016" t="s">
        <v>43</v>
      </c>
      <c r="F5" s="1017"/>
      <c r="G5" s="1018" t="s">
        <v>1097</v>
      </c>
    </row>
    <row r="6" spans="1:7" s="199" customFormat="1" ht="12.75" customHeight="1">
      <c r="A6" s="1019" t="s">
        <v>486</v>
      </c>
      <c r="B6" s="1260"/>
      <c r="C6" s="1261"/>
      <c r="D6" s="1020" t="s">
        <v>608</v>
      </c>
      <c r="E6" s="1021" t="s">
        <v>527</v>
      </c>
      <c r="F6" s="1022"/>
      <c r="G6" s="1023"/>
    </row>
    <row r="7" spans="1:7" ht="12.75">
      <c r="A7" s="900" t="s">
        <v>951</v>
      </c>
      <c r="B7" s="1024" t="s">
        <v>961</v>
      </c>
      <c r="C7" s="1025" t="s">
        <v>147</v>
      </c>
      <c r="D7" s="1026">
        <f>SUM(D8:D13)</f>
        <v>42130.39411</v>
      </c>
      <c r="E7" s="1027">
        <f>SUM(E8:E13)</f>
        <v>2224.82416</v>
      </c>
      <c r="F7" s="1028"/>
      <c r="G7" s="1029">
        <f>D7+E7</f>
        <v>44355.21827</v>
      </c>
    </row>
    <row r="8" spans="1:7" ht="12.75">
      <c r="A8" s="868" t="s">
        <v>952</v>
      </c>
      <c r="B8" s="1030" t="s">
        <v>953</v>
      </c>
      <c r="C8" s="1031" t="s">
        <v>150</v>
      </c>
      <c r="D8" s="1032">
        <f>2a!D8+2b!D8</f>
        <v>17328.46073</v>
      </c>
      <c r="E8" s="1033">
        <f>2a!E8+2b!E8</f>
        <v>455.46059</v>
      </c>
      <c r="F8" s="1028"/>
      <c r="G8" s="1029">
        <f aca="true" t="shared" si="0" ref="G8:G71">D8+E8</f>
        <v>17783.921319999998</v>
      </c>
    </row>
    <row r="9" spans="1:7" ht="12.75">
      <c r="A9" s="868" t="s">
        <v>954</v>
      </c>
      <c r="B9" s="1034">
        <v>504</v>
      </c>
      <c r="C9" s="1031" t="s">
        <v>153</v>
      </c>
      <c r="D9" s="1032">
        <f>2a!D9+2b!D9</f>
        <v>0</v>
      </c>
      <c r="E9" s="1033">
        <f>2a!E9+2b!E9</f>
        <v>440.47764</v>
      </c>
      <c r="F9" s="1028"/>
      <c r="G9" s="1029">
        <f t="shared" si="0"/>
        <v>440.47764</v>
      </c>
    </row>
    <row r="10" spans="1:7" ht="12.75">
      <c r="A10" s="868" t="s">
        <v>955</v>
      </c>
      <c r="B10" s="1034">
        <v>511</v>
      </c>
      <c r="C10" s="1031" t="s">
        <v>156</v>
      </c>
      <c r="D10" s="1032">
        <f>2a!D10+2b!D10</f>
        <v>3199.38041</v>
      </c>
      <c r="E10" s="1033">
        <f>2a!E10+2b!E10</f>
        <v>10.82</v>
      </c>
      <c r="F10" s="1028"/>
      <c r="G10" s="1029">
        <f t="shared" si="0"/>
        <v>3210.2004100000004</v>
      </c>
    </row>
    <row r="11" spans="1:7" ht="12.75">
      <c r="A11" s="868" t="s">
        <v>956</v>
      </c>
      <c r="B11" s="1034">
        <v>512</v>
      </c>
      <c r="C11" s="1031" t="s">
        <v>159</v>
      </c>
      <c r="D11" s="1032">
        <f>2a!D11+2b!D11</f>
        <v>3720.60454</v>
      </c>
      <c r="E11" s="1033">
        <f>2a!E11+2b!E11</f>
        <v>11.04556</v>
      </c>
      <c r="F11" s="1028"/>
      <c r="G11" s="1029">
        <f t="shared" si="0"/>
        <v>3731.6501</v>
      </c>
    </row>
    <row r="12" spans="1:7" ht="12.75">
      <c r="A12" s="868" t="s">
        <v>957</v>
      </c>
      <c r="B12" s="1034">
        <v>513</v>
      </c>
      <c r="C12" s="1031" t="s">
        <v>162</v>
      </c>
      <c r="D12" s="1032">
        <f>2a!D12+2b!D12</f>
        <v>97.70251</v>
      </c>
      <c r="E12" s="1033">
        <f>2a!E12+2b!E12</f>
        <v>592.47189</v>
      </c>
      <c r="F12" s="1028"/>
      <c r="G12" s="1029">
        <f t="shared" si="0"/>
        <v>690.1744</v>
      </c>
    </row>
    <row r="13" spans="1:7" ht="12.75">
      <c r="A13" s="868" t="s">
        <v>958</v>
      </c>
      <c r="B13" s="1034">
        <v>518</v>
      </c>
      <c r="C13" s="1031" t="s">
        <v>165</v>
      </c>
      <c r="D13" s="1032">
        <f>2a!D13+2b!D13</f>
        <v>17784.24592</v>
      </c>
      <c r="E13" s="1033">
        <f>2a!E13+2b!E13</f>
        <v>714.54848</v>
      </c>
      <c r="F13" s="1028"/>
      <c r="G13" s="1029">
        <f t="shared" si="0"/>
        <v>18498.794400000002</v>
      </c>
    </row>
    <row r="14" spans="1:7" ht="12.75">
      <c r="A14" s="868" t="s">
        <v>959</v>
      </c>
      <c r="B14" s="1024" t="s">
        <v>962</v>
      </c>
      <c r="C14" s="1031" t="s">
        <v>168</v>
      </c>
      <c r="D14" s="1026">
        <f>SUM(D15:D17)</f>
        <v>-281.018</v>
      </c>
      <c r="E14" s="1027">
        <f>SUM(E15:E17)</f>
        <v>0</v>
      </c>
      <c r="F14" s="1028"/>
      <c r="G14" s="1029">
        <f t="shared" si="0"/>
        <v>-281.018</v>
      </c>
    </row>
    <row r="15" spans="1:7" ht="12.75">
      <c r="A15" s="868" t="s">
        <v>960</v>
      </c>
      <c r="B15" s="1030" t="s">
        <v>1045</v>
      </c>
      <c r="C15" s="1031" t="s">
        <v>171</v>
      </c>
      <c r="D15" s="1032">
        <f>2a!D15+2b!D15</f>
        <v>0</v>
      </c>
      <c r="E15" s="1033">
        <f>2a!E15+2b!E15</f>
        <v>0</v>
      </c>
      <c r="F15" s="1028"/>
      <c r="G15" s="1029">
        <f t="shared" si="0"/>
        <v>0</v>
      </c>
    </row>
    <row r="16" spans="1:7" ht="12.75">
      <c r="A16" s="868" t="s">
        <v>963</v>
      </c>
      <c r="B16" s="1034">
        <v>571.572</v>
      </c>
      <c r="C16" s="1031" t="s">
        <v>174</v>
      </c>
      <c r="D16" s="1032">
        <f>2a!D16+2b!D16</f>
        <v>-281.018</v>
      </c>
      <c r="E16" s="1033">
        <f>2a!E16+2b!E16</f>
        <v>0</v>
      </c>
      <c r="F16" s="1028"/>
      <c r="G16" s="1029">
        <f t="shared" si="0"/>
        <v>-281.018</v>
      </c>
    </row>
    <row r="17" spans="1:7" ht="12.75">
      <c r="A17" s="868" t="s">
        <v>964</v>
      </c>
      <c r="B17" s="1034">
        <v>573.574</v>
      </c>
      <c r="C17" s="1031" t="s">
        <v>177</v>
      </c>
      <c r="D17" s="1032">
        <f>2a!D17+2b!D17</f>
        <v>0</v>
      </c>
      <c r="E17" s="1033">
        <f>2a!E17+2b!E17</f>
        <v>0</v>
      </c>
      <c r="F17" s="1028"/>
      <c r="G17" s="1029">
        <f t="shared" si="0"/>
        <v>0</v>
      </c>
    </row>
    <row r="18" spans="1:7" ht="12.75">
      <c r="A18" s="868" t="s">
        <v>965</v>
      </c>
      <c r="B18" s="1030" t="s">
        <v>971</v>
      </c>
      <c r="C18" s="1035" t="s">
        <v>180</v>
      </c>
      <c r="D18" s="1036">
        <f>SUM(D19:D23)</f>
        <v>198478.65970000002</v>
      </c>
      <c r="E18" s="1037">
        <f>SUM(E19:E23)</f>
        <v>1202.751</v>
      </c>
      <c r="F18" s="1028"/>
      <c r="G18" s="1029">
        <f t="shared" si="0"/>
        <v>199681.4107</v>
      </c>
    </row>
    <row r="19" spans="1:7" ht="12.75">
      <c r="A19" s="868" t="s">
        <v>966</v>
      </c>
      <c r="B19" s="1034">
        <v>521</v>
      </c>
      <c r="C19" s="1035" t="s">
        <v>183</v>
      </c>
      <c r="D19" s="1032">
        <f>2a!D19+2b!D19</f>
        <v>147296.659</v>
      </c>
      <c r="E19" s="1033">
        <f>2a!E19+2b!E19</f>
        <v>948.107</v>
      </c>
      <c r="F19" s="1028"/>
      <c r="G19" s="1029">
        <f t="shared" si="0"/>
        <v>148244.766</v>
      </c>
    </row>
    <row r="20" spans="1:7" ht="12.75">
      <c r="A20" s="868" t="s">
        <v>967</v>
      </c>
      <c r="B20" s="1034">
        <v>524</v>
      </c>
      <c r="C20" s="1035" t="s">
        <v>185</v>
      </c>
      <c r="D20" s="1032">
        <f>2a!D20+2b!D20</f>
        <v>46437.101</v>
      </c>
      <c r="E20" s="1033">
        <f>2a!E20+2b!E20</f>
        <v>251.538</v>
      </c>
      <c r="F20" s="1028"/>
      <c r="G20" s="1029">
        <f t="shared" si="0"/>
        <v>46688.639</v>
      </c>
    </row>
    <row r="21" spans="1:7" ht="12.75">
      <c r="A21" s="868" t="s">
        <v>968</v>
      </c>
      <c r="B21" s="1034">
        <v>525</v>
      </c>
      <c r="C21" s="1035" t="s">
        <v>188</v>
      </c>
      <c r="D21" s="1032">
        <f>2a!D21+2b!D21</f>
        <v>0</v>
      </c>
      <c r="E21" s="1033">
        <f>2a!E21+2b!E21</f>
        <v>0</v>
      </c>
      <c r="F21" s="1028"/>
      <c r="G21" s="1029">
        <f t="shared" si="0"/>
        <v>0</v>
      </c>
    </row>
    <row r="22" spans="1:7" ht="12.75">
      <c r="A22" s="868" t="s">
        <v>969</v>
      </c>
      <c r="B22" s="1034">
        <v>527</v>
      </c>
      <c r="C22" s="1035" t="s">
        <v>190</v>
      </c>
      <c r="D22" s="1032">
        <f>2a!D22+2b!D22</f>
        <v>2652.783</v>
      </c>
      <c r="E22" s="1033">
        <f>2a!E22+2b!E22</f>
        <v>3.106</v>
      </c>
      <c r="F22" s="1028"/>
      <c r="G22" s="1029">
        <f t="shared" si="0"/>
        <v>2655.889</v>
      </c>
    </row>
    <row r="23" spans="1:7" ht="12.75">
      <c r="A23" s="868" t="s">
        <v>970</v>
      </c>
      <c r="B23" s="1034">
        <v>528</v>
      </c>
      <c r="C23" s="1035" t="s">
        <v>193</v>
      </c>
      <c r="D23" s="1032">
        <f>2a!D23+2b!D23</f>
        <v>2092.1167</v>
      </c>
      <c r="E23" s="1033">
        <f>2a!E23+2b!E23</f>
        <v>0</v>
      </c>
      <c r="F23" s="1028"/>
      <c r="G23" s="1029">
        <f t="shared" si="0"/>
        <v>2092.1167</v>
      </c>
    </row>
    <row r="24" spans="1:7" ht="12.75">
      <c r="A24" s="868" t="s">
        <v>972</v>
      </c>
      <c r="B24" s="1030" t="s">
        <v>975</v>
      </c>
      <c r="C24" s="1035" t="s">
        <v>204</v>
      </c>
      <c r="D24" s="1036">
        <f>SUM(D25:D25)</f>
        <v>9.06</v>
      </c>
      <c r="E24" s="1037">
        <f>SUM(E25:E25)</f>
        <v>6.354</v>
      </c>
      <c r="F24" s="1028"/>
      <c r="G24" s="1029">
        <f t="shared" si="0"/>
        <v>15.414000000000001</v>
      </c>
    </row>
    <row r="25" spans="1:7" ht="12.75">
      <c r="A25" s="868" t="s">
        <v>973</v>
      </c>
      <c r="B25" s="1030" t="s">
        <v>974</v>
      </c>
      <c r="C25" s="1035" t="s">
        <v>207</v>
      </c>
      <c r="D25" s="1032">
        <f>2a!D25+2b!D25</f>
        <v>9.06</v>
      </c>
      <c r="E25" s="1033">
        <f>2a!E25+2b!E25</f>
        <v>6.354</v>
      </c>
      <c r="F25" s="1028"/>
      <c r="G25" s="1029">
        <f t="shared" si="0"/>
        <v>15.414000000000001</v>
      </c>
    </row>
    <row r="26" spans="1:7" ht="12.75">
      <c r="A26" s="868" t="s">
        <v>976</v>
      </c>
      <c r="B26" s="1030" t="s">
        <v>1003</v>
      </c>
      <c r="C26" s="1035" t="s">
        <v>210</v>
      </c>
      <c r="D26" s="1036">
        <f>SUM(D27:D33)</f>
        <v>45680.418739999994</v>
      </c>
      <c r="E26" s="1037">
        <f>SUM(E27:E33)</f>
        <v>395.02175</v>
      </c>
      <c r="F26" s="1028"/>
      <c r="G26" s="1029">
        <f t="shared" si="0"/>
        <v>46075.44048999999</v>
      </c>
    </row>
    <row r="27" spans="1:7" ht="12.75">
      <c r="A27" s="868" t="s">
        <v>977</v>
      </c>
      <c r="B27" s="1034">
        <v>541.542</v>
      </c>
      <c r="C27" s="1035" t="s">
        <v>212</v>
      </c>
      <c r="D27" s="1032">
        <f>2a!D27+2b!D27</f>
        <v>0.00306</v>
      </c>
      <c r="E27" s="1033">
        <f>2a!E27+2b!E27</f>
        <v>0</v>
      </c>
      <c r="F27" s="1028"/>
      <c r="G27" s="1029">
        <f t="shared" si="0"/>
        <v>0.00306</v>
      </c>
    </row>
    <row r="28" spans="1:7" ht="12.75">
      <c r="A28" s="868" t="s">
        <v>978</v>
      </c>
      <c r="B28" s="1034">
        <v>543</v>
      </c>
      <c r="C28" s="1035" t="s">
        <v>214</v>
      </c>
      <c r="D28" s="1032">
        <f>2a!D28+2b!D28</f>
        <v>0</v>
      </c>
      <c r="E28" s="1033">
        <f>2a!E28+2b!E28</f>
        <v>0</v>
      </c>
      <c r="F28" s="1028"/>
      <c r="G28" s="1029">
        <f t="shared" si="0"/>
        <v>0</v>
      </c>
    </row>
    <row r="29" spans="1:7" ht="12.75">
      <c r="A29" s="868" t="s">
        <v>979</v>
      </c>
      <c r="B29" s="1034">
        <v>544</v>
      </c>
      <c r="C29" s="1035" t="s">
        <v>216</v>
      </c>
      <c r="D29" s="1032">
        <f>2a!D29+2b!D29</f>
        <v>0</v>
      </c>
      <c r="E29" s="1033">
        <f>2a!E29+2b!E29</f>
        <v>0</v>
      </c>
      <c r="F29" s="1028"/>
      <c r="G29" s="1029">
        <f t="shared" si="0"/>
        <v>0</v>
      </c>
    </row>
    <row r="30" spans="1:7" ht="12.75">
      <c r="A30" s="868" t="s">
        <v>980</v>
      </c>
      <c r="B30" s="1034">
        <v>545</v>
      </c>
      <c r="C30" s="1035" t="s">
        <v>219</v>
      </c>
      <c r="D30" s="1032">
        <f>2a!D30+2b!D30</f>
        <v>20.93933</v>
      </c>
      <c r="E30" s="1033">
        <f>2a!E30+2b!E30</f>
        <v>0</v>
      </c>
      <c r="F30" s="1028"/>
      <c r="G30" s="1029">
        <f t="shared" si="0"/>
        <v>20.93933</v>
      </c>
    </row>
    <row r="31" spans="1:7" ht="12.75">
      <c r="A31" s="868" t="s">
        <v>981</v>
      </c>
      <c r="B31" s="1034">
        <v>546</v>
      </c>
      <c r="C31" s="1035" t="s">
        <v>222</v>
      </c>
      <c r="D31" s="1032">
        <f>2a!D31+2b!D31</f>
        <v>0</v>
      </c>
      <c r="E31" s="1033">
        <f>2a!E31+2b!E31</f>
        <v>205</v>
      </c>
      <c r="F31" s="1028"/>
      <c r="G31" s="1029">
        <f t="shared" si="0"/>
        <v>205</v>
      </c>
    </row>
    <row r="32" spans="1:7" ht="12.75">
      <c r="A32" s="868" t="s">
        <v>982</v>
      </c>
      <c r="B32" s="1034">
        <v>548</v>
      </c>
      <c r="C32" s="1035" t="s">
        <v>225</v>
      </c>
      <c r="D32" s="1032">
        <f>2a!D32+2b!D32</f>
        <v>0</v>
      </c>
      <c r="E32" s="1033">
        <f>2a!E32+2b!E32</f>
        <v>0</v>
      </c>
      <c r="F32" s="1028"/>
      <c r="G32" s="1029">
        <f t="shared" si="0"/>
        <v>0</v>
      </c>
    </row>
    <row r="33" spans="1:7" ht="12.75">
      <c r="A33" s="868" t="s">
        <v>983</v>
      </c>
      <c r="B33" s="1034">
        <v>549</v>
      </c>
      <c r="C33" s="1035" t="s">
        <v>227</v>
      </c>
      <c r="D33" s="1032">
        <f>2a!D33+2b!D33</f>
        <v>45659.47635</v>
      </c>
      <c r="E33" s="1033">
        <f>2a!E33+2b!E33</f>
        <v>190.02175</v>
      </c>
      <c r="F33" s="1028"/>
      <c r="G33" s="1029">
        <f t="shared" si="0"/>
        <v>45849.4981</v>
      </c>
    </row>
    <row r="34" spans="1:7" ht="12.75" customHeight="1">
      <c r="A34" s="868" t="s">
        <v>984</v>
      </c>
      <c r="B34" s="1030" t="s">
        <v>985</v>
      </c>
      <c r="C34" s="1035" t="s">
        <v>228</v>
      </c>
      <c r="D34" s="1036">
        <f>SUM(D35:D39)</f>
        <v>9489.3095</v>
      </c>
      <c r="E34" s="1037">
        <f>SUM(E35:E39)</f>
        <v>0</v>
      </c>
      <c r="F34" s="1028"/>
      <c r="G34" s="1029">
        <f t="shared" si="0"/>
        <v>9489.3095</v>
      </c>
    </row>
    <row r="35" spans="1:7" ht="12.75">
      <c r="A35" s="868" t="s">
        <v>986</v>
      </c>
      <c r="B35" s="1034">
        <v>551</v>
      </c>
      <c r="C35" s="1035" t="s">
        <v>230</v>
      </c>
      <c r="D35" s="1032">
        <f>2a!D35+2b!D35</f>
        <v>8907.8145</v>
      </c>
      <c r="E35" s="1033">
        <f>2a!E35+2b!E35</f>
        <v>0</v>
      </c>
      <c r="F35" s="1028"/>
      <c r="G35" s="1029">
        <f t="shared" si="0"/>
        <v>8907.8145</v>
      </c>
    </row>
    <row r="36" spans="1:7" ht="12.75" customHeight="1">
      <c r="A36" s="868" t="s">
        <v>987</v>
      </c>
      <c r="B36" s="1034">
        <v>552</v>
      </c>
      <c r="C36" s="1035" t="s">
        <v>233</v>
      </c>
      <c r="D36" s="1032">
        <f>2a!D36+2b!D36</f>
        <v>6.828</v>
      </c>
      <c r="E36" s="1033">
        <f>2a!E36+2b!E36</f>
        <v>0</v>
      </c>
      <c r="F36" s="1028"/>
      <c r="G36" s="1029">
        <f t="shared" si="0"/>
        <v>6.828</v>
      </c>
    </row>
    <row r="37" spans="1:7" ht="12.75">
      <c r="A37" s="868" t="s">
        <v>988</v>
      </c>
      <c r="B37" s="1034">
        <v>553</v>
      </c>
      <c r="C37" s="1035" t="s">
        <v>236</v>
      </c>
      <c r="D37" s="1032">
        <f>2a!D37+2b!D37</f>
        <v>0</v>
      </c>
      <c r="E37" s="1033">
        <f>2a!E37+2b!E37</f>
        <v>0</v>
      </c>
      <c r="F37" s="1028"/>
      <c r="G37" s="1029">
        <f t="shared" si="0"/>
        <v>0</v>
      </c>
    </row>
    <row r="38" spans="1:7" ht="12.75">
      <c r="A38" s="868" t="s">
        <v>989</v>
      </c>
      <c r="B38" s="1034">
        <v>554</v>
      </c>
      <c r="C38" s="1035" t="s">
        <v>239</v>
      </c>
      <c r="D38" s="1032">
        <f>2a!D38+2b!D38</f>
        <v>0</v>
      </c>
      <c r="E38" s="1033">
        <f>2a!E38+2b!E38</f>
        <v>0</v>
      </c>
      <c r="F38" s="1028"/>
      <c r="G38" s="1029">
        <f t="shared" si="0"/>
        <v>0</v>
      </c>
    </row>
    <row r="39" spans="1:7" ht="12.75">
      <c r="A39" s="868" t="s">
        <v>992</v>
      </c>
      <c r="B39" s="1034">
        <v>556.559</v>
      </c>
      <c r="C39" s="1035" t="s">
        <v>242</v>
      </c>
      <c r="D39" s="1032">
        <f>2a!D39+2b!D39</f>
        <v>574.667</v>
      </c>
      <c r="E39" s="1033">
        <f>2a!E39+2b!E39</f>
        <v>0</v>
      </c>
      <c r="F39" s="1028"/>
      <c r="G39" s="1029">
        <f t="shared" si="0"/>
        <v>574.667</v>
      </c>
    </row>
    <row r="40" spans="1:7" ht="12.75">
      <c r="A40" s="868" t="s">
        <v>990</v>
      </c>
      <c r="B40" s="1030" t="s">
        <v>991</v>
      </c>
      <c r="C40" s="1035" t="s">
        <v>245</v>
      </c>
      <c r="D40" s="1036">
        <f>SUM(D41:D41)</f>
        <v>0</v>
      </c>
      <c r="E40" s="1037">
        <f>SUM(E41:E41)</f>
        <v>0</v>
      </c>
      <c r="F40" s="1028"/>
      <c r="G40" s="1029">
        <f t="shared" si="0"/>
        <v>0</v>
      </c>
    </row>
    <row r="41" spans="1:7" ht="25.5">
      <c r="A41" s="868" t="s">
        <v>993</v>
      </c>
      <c r="B41" s="1034">
        <v>581.582</v>
      </c>
      <c r="C41" s="1035" t="s">
        <v>248</v>
      </c>
      <c r="D41" s="1032">
        <f>2a!D41+2b!D41</f>
        <v>0</v>
      </c>
      <c r="E41" s="1033">
        <f>2a!E41+2b!E41</f>
        <v>0</v>
      </c>
      <c r="F41" s="1028"/>
      <c r="G41" s="1029">
        <f t="shared" si="0"/>
        <v>0</v>
      </c>
    </row>
    <row r="42" spans="1:7" ht="12.75">
      <c r="A42" s="1038" t="s">
        <v>494</v>
      </c>
      <c r="B42" s="1030" t="s">
        <v>995</v>
      </c>
      <c r="C42" s="1035" t="s">
        <v>251</v>
      </c>
      <c r="D42" s="1036">
        <f>D43</f>
        <v>0</v>
      </c>
      <c r="E42" s="1037">
        <f>E43</f>
        <v>685.185</v>
      </c>
      <c r="F42" s="1028"/>
      <c r="G42" s="1029">
        <f t="shared" si="0"/>
        <v>685.185</v>
      </c>
    </row>
    <row r="43" spans="1:7" ht="12.75">
      <c r="A43" s="868" t="s">
        <v>994</v>
      </c>
      <c r="B43" s="1034">
        <v>591.595</v>
      </c>
      <c r="C43" s="1035" t="s">
        <v>254</v>
      </c>
      <c r="D43" s="1032">
        <f>2a!D43+2b!D43</f>
        <v>0</v>
      </c>
      <c r="E43" s="1033">
        <f>2a!E43+2b!E43</f>
        <v>685.185</v>
      </c>
      <c r="F43" s="1028"/>
      <c r="G43" s="1029">
        <f t="shared" si="0"/>
        <v>685.185</v>
      </c>
    </row>
    <row r="44" spans="1:7" ht="25.5">
      <c r="A44" s="868" t="s">
        <v>495</v>
      </c>
      <c r="B44" s="1039" t="s">
        <v>996</v>
      </c>
      <c r="C44" s="1035" t="s">
        <v>257</v>
      </c>
      <c r="D44" s="1036">
        <f>SUM(D7,D14,D18,D24,D26,D34,D40,D42)</f>
        <v>295506.82405</v>
      </c>
      <c r="E44" s="1037">
        <f>SUM(E7,E14,E18,E24,E26,E34,E40,E42)</f>
        <v>4514.13591</v>
      </c>
      <c r="F44" s="1028"/>
      <c r="G44" s="1029">
        <f t="shared" si="0"/>
        <v>300020.95996</v>
      </c>
    </row>
    <row r="45" spans="1:7" ht="23.25" customHeight="1">
      <c r="A45" s="868" t="s">
        <v>1000</v>
      </c>
      <c r="B45" s="1039" t="s">
        <v>999</v>
      </c>
      <c r="C45" s="1035" t="s">
        <v>286</v>
      </c>
      <c r="D45" s="1036">
        <f>D46</f>
        <v>2492.19367</v>
      </c>
      <c r="E45" s="1037">
        <f>E46</f>
        <v>246.93238</v>
      </c>
      <c r="F45" s="1028"/>
      <c r="G45" s="1029">
        <f t="shared" si="0"/>
        <v>2739.1260500000003</v>
      </c>
    </row>
    <row r="46" spans="1:7" ht="12.75" customHeight="1">
      <c r="A46" s="868" t="s">
        <v>998</v>
      </c>
      <c r="B46" s="1040">
        <v>799</v>
      </c>
      <c r="C46" s="1035" t="s">
        <v>997</v>
      </c>
      <c r="D46" s="1041">
        <f>2a!D46+2b!D46</f>
        <v>2492.19367</v>
      </c>
      <c r="E46" s="1042">
        <f>2a!E46+2b!E46</f>
        <v>246.93238</v>
      </c>
      <c r="F46" s="1028"/>
      <c r="G46" s="1029">
        <f t="shared" si="0"/>
        <v>2739.1260500000003</v>
      </c>
    </row>
    <row r="47" spans="1:7" ht="13.5" thickBot="1">
      <c r="A47" s="1043" t="s">
        <v>44</v>
      </c>
      <c r="B47" s="1044" t="s">
        <v>1001</v>
      </c>
      <c r="C47" s="1045" t="s">
        <v>1002</v>
      </c>
      <c r="D47" s="1046">
        <f>D44+D45</f>
        <v>297999.01772</v>
      </c>
      <c r="E47" s="1047">
        <f>E44+E45</f>
        <v>4761.06829</v>
      </c>
      <c r="F47" s="1028"/>
      <c r="G47" s="1029">
        <f t="shared" si="0"/>
        <v>302760.08601</v>
      </c>
    </row>
    <row r="48" spans="1:7" ht="13.5" thickBot="1">
      <c r="A48" s="1262" t="s">
        <v>496</v>
      </c>
      <c r="B48" s="1263"/>
      <c r="C48" s="1263"/>
      <c r="D48" s="1263"/>
      <c r="E48" s="1264"/>
      <c r="F48" s="1017"/>
      <c r="G48" s="1010"/>
    </row>
    <row r="49" spans="1:7" ht="12.75">
      <c r="A49" s="900" t="s">
        <v>1004</v>
      </c>
      <c r="B49" s="1048" t="s">
        <v>1007</v>
      </c>
      <c r="C49" s="1049" t="s">
        <v>259</v>
      </c>
      <c r="D49" s="1050">
        <f>SUM(D50)</f>
        <v>220158.42972</v>
      </c>
      <c r="E49" s="1051">
        <f>SUM(E50)</f>
        <v>0</v>
      </c>
      <c r="F49" s="1028"/>
      <c r="G49" s="1029">
        <f t="shared" si="0"/>
        <v>220158.42972</v>
      </c>
    </row>
    <row r="50" spans="1:7" ht="12.75">
      <c r="A50" s="868" t="s">
        <v>1005</v>
      </c>
      <c r="B50" s="1034">
        <v>691</v>
      </c>
      <c r="C50" s="1035" t="s">
        <v>261</v>
      </c>
      <c r="D50" s="1032">
        <f>2a!D50+2b!D50</f>
        <v>220158.42972</v>
      </c>
      <c r="E50" s="1033">
        <f>2a!E50+2b!E50</f>
        <v>0</v>
      </c>
      <c r="F50" s="1028"/>
      <c r="G50" s="1029">
        <f t="shared" si="0"/>
        <v>220158.42972</v>
      </c>
    </row>
    <row r="51" spans="1:7" ht="12.75">
      <c r="A51" s="868" t="s">
        <v>1011</v>
      </c>
      <c r="B51" s="1030" t="s">
        <v>1006</v>
      </c>
      <c r="C51" s="1035" t="s">
        <v>263</v>
      </c>
      <c r="D51" s="1036">
        <f>SUM(D52:D54)</f>
        <v>0</v>
      </c>
      <c r="E51" s="1037">
        <f>SUM(E52:E54)</f>
        <v>0</v>
      </c>
      <c r="F51" s="1028"/>
      <c r="G51" s="1029">
        <f t="shared" si="0"/>
        <v>0</v>
      </c>
    </row>
    <row r="52" spans="1:7" ht="12.75">
      <c r="A52" s="868" t="s">
        <v>1008</v>
      </c>
      <c r="B52" s="1034">
        <v>681</v>
      </c>
      <c r="C52" s="1035" t="s">
        <v>265</v>
      </c>
      <c r="D52" s="1041">
        <f>2a!D52+2b!D52</f>
        <v>0</v>
      </c>
      <c r="E52" s="1042">
        <f>2a!E52+2b!E52</f>
        <v>0</v>
      </c>
      <c r="F52" s="1028"/>
      <c r="G52" s="1029">
        <f t="shared" si="0"/>
        <v>0</v>
      </c>
    </row>
    <row r="53" spans="1:7" ht="12.75">
      <c r="A53" s="868" t="s">
        <v>1009</v>
      </c>
      <c r="B53" s="1034">
        <v>682</v>
      </c>
      <c r="C53" s="1035" t="s">
        <v>268</v>
      </c>
      <c r="D53" s="1041">
        <f>2a!D53+2b!D53</f>
        <v>0</v>
      </c>
      <c r="E53" s="1042">
        <f>2a!E53+2b!E53</f>
        <v>0</v>
      </c>
      <c r="F53" s="1028"/>
      <c r="G53" s="1029">
        <f t="shared" si="0"/>
        <v>0</v>
      </c>
    </row>
    <row r="54" spans="1:7" ht="12.75">
      <c r="A54" s="868" t="s">
        <v>1010</v>
      </c>
      <c r="B54" s="1034">
        <v>684</v>
      </c>
      <c r="C54" s="1035" t="s">
        <v>270</v>
      </c>
      <c r="D54" s="1041">
        <f>2a!D54+2b!D54</f>
        <v>0</v>
      </c>
      <c r="E54" s="1042">
        <f>2a!E54+2b!E54</f>
        <v>0</v>
      </c>
      <c r="F54" s="1028"/>
      <c r="G54" s="1029">
        <f t="shared" si="0"/>
        <v>0</v>
      </c>
    </row>
    <row r="55" spans="1:7" ht="12.75">
      <c r="A55" s="868" t="s">
        <v>1012</v>
      </c>
      <c r="B55" s="1030" t="s">
        <v>1013</v>
      </c>
      <c r="C55" s="1035" t="s">
        <v>273</v>
      </c>
      <c r="D55" s="1036">
        <f>2a!D55+2b!D55</f>
        <v>35866.998</v>
      </c>
      <c r="E55" s="1037">
        <f>2a!E55+2b!E55</f>
        <v>5796.46649</v>
      </c>
      <c r="F55" s="1028"/>
      <c r="G55" s="1029">
        <f t="shared" si="0"/>
        <v>41663.46449</v>
      </c>
    </row>
    <row r="56" spans="1:7" ht="12.75">
      <c r="A56" s="868" t="s">
        <v>1014</v>
      </c>
      <c r="B56" s="1030" t="s">
        <v>1015</v>
      </c>
      <c r="C56" s="1035" t="s">
        <v>276</v>
      </c>
      <c r="D56" s="1036">
        <f>SUM(D57:D62)</f>
        <v>42316.66551</v>
      </c>
      <c r="E56" s="1037">
        <f>SUM(E57:E62)</f>
        <v>162.53373</v>
      </c>
      <c r="F56" s="1028"/>
      <c r="G56" s="1029">
        <f t="shared" si="0"/>
        <v>42479.19924</v>
      </c>
    </row>
    <row r="57" spans="1:7" ht="12.75">
      <c r="A57" s="868" t="s">
        <v>1016</v>
      </c>
      <c r="B57" s="1034">
        <v>641.642</v>
      </c>
      <c r="C57" s="1035" t="s">
        <v>279</v>
      </c>
      <c r="D57" s="1032">
        <f>2a!D57+2b!D57</f>
        <v>0</v>
      </c>
      <c r="E57" s="1033">
        <f>2a!E57+2b!E57</f>
        <v>0</v>
      </c>
      <c r="F57" s="1028"/>
      <c r="G57" s="1029">
        <f t="shared" si="0"/>
        <v>0</v>
      </c>
    </row>
    <row r="58" spans="1:7" ht="12.75">
      <c r="A58" s="868" t="s">
        <v>1017</v>
      </c>
      <c r="B58" s="1034">
        <v>643</v>
      </c>
      <c r="C58" s="1035" t="s">
        <v>281</v>
      </c>
      <c r="D58" s="1032">
        <f>2a!D58+2b!D58</f>
        <v>0</v>
      </c>
      <c r="E58" s="1033">
        <f>2a!E58+2b!E58</f>
        <v>0</v>
      </c>
      <c r="F58" s="1028"/>
      <c r="G58" s="1029">
        <f t="shared" si="0"/>
        <v>0</v>
      </c>
    </row>
    <row r="59" spans="1:7" ht="12.75">
      <c r="A59" s="868" t="s">
        <v>1018</v>
      </c>
      <c r="B59" s="1034">
        <v>644</v>
      </c>
      <c r="C59" s="1035" t="s">
        <v>284</v>
      </c>
      <c r="D59" s="1032">
        <f>2a!D59+2b!D59</f>
        <v>0.21424</v>
      </c>
      <c r="E59" s="1033">
        <f>2a!E59+2b!E59</f>
        <v>0</v>
      </c>
      <c r="F59" s="1028"/>
      <c r="G59" s="1029">
        <f t="shared" si="0"/>
        <v>0.21424</v>
      </c>
    </row>
    <row r="60" spans="1:7" ht="12.75">
      <c r="A60" s="868" t="s">
        <v>1019</v>
      </c>
      <c r="B60" s="1034">
        <v>645</v>
      </c>
      <c r="C60" s="1035" t="s">
        <v>287</v>
      </c>
      <c r="D60" s="1032">
        <f>2a!D60+2b!D60</f>
        <v>0.11536</v>
      </c>
      <c r="E60" s="1033">
        <f>2a!E60+2b!E60</f>
        <v>0</v>
      </c>
      <c r="F60" s="1028"/>
      <c r="G60" s="1029">
        <f t="shared" si="0"/>
        <v>0.11536</v>
      </c>
    </row>
    <row r="61" spans="1:7" ht="12.75">
      <c r="A61" s="868" t="s">
        <v>1020</v>
      </c>
      <c r="B61" s="1034">
        <v>648</v>
      </c>
      <c r="C61" s="1035" t="s">
        <v>290</v>
      </c>
      <c r="D61" s="1032">
        <f>2a!D61+2b!D61</f>
        <v>19970.39044</v>
      </c>
      <c r="E61" s="1033">
        <f>2a!E61+2b!E61</f>
        <v>0</v>
      </c>
      <c r="F61" s="1028"/>
      <c r="G61" s="1029">
        <f t="shared" si="0"/>
        <v>19970.39044</v>
      </c>
    </row>
    <row r="62" spans="1:7" ht="12.75">
      <c r="A62" s="868" t="s">
        <v>1021</v>
      </c>
      <c r="B62" s="1034">
        <v>649</v>
      </c>
      <c r="C62" s="1035" t="s">
        <v>292</v>
      </c>
      <c r="D62" s="1032">
        <f>2a!D62+2b!D62</f>
        <v>22345.94547</v>
      </c>
      <c r="E62" s="1033">
        <f>2a!E62+2b!E62</f>
        <v>162.53373</v>
      </c>
      <c r="F62" s="1028"/>
      <c r="G62" s="1029">
        <f t="shared" si="0"/>
        <v>22508.479199999998</v>
      </c>
    </row>
    <row r="63" spans="1:7" ht="12.75">
      <c r="A63" s="868" t="s">
        <v>1044</v>
      </c>
      <c r="B63" s="1030" t="s">
        <v>1022</v>
      </c>
      <c r="C63" s="1035" t="s">
        <v>294</v>
      </c>
      <c r="D63" s="1036">
        <f>SUM(D64:D68)</f>
        <v>21.3</v>
      </c>
      <c r="E63" s="1037">
        <f>SUM(E64:E68)</f>
        <v>0</v>
      </c>
      <c r="F63" s="1028"/>
      <c r="G63" s="1029">
        <f t="shared" si="0"/>
        <v>21.3</v>
      </c>
    </row>
    <row r="64" spans="1:7" ht="12.75">
      <c r="A64" s="868" t="s">
        <v>1023</v>
      </c>
      <c r="B64" s="1034">
        <v>652</v>
      </c>
      <c r="C64" s="1035" t="s">
        <v>297</v>
      </c>
      <c r="D64" s="1032">
        <f>2a!D64+2b!D64</f>
        <v>21.3</v>
      </c>
      <c r="E64" s="1033">
        <f>2a!E64+2b!E64</f>
        <v>0</v>
      </c>
      <c r="F64" s="1028"/>
      <c r="G64" s="1029">
        <f t="shared" si="0"/>
        <v>21.3</v>
      </c>
    </row>
    <row r="65" spans="1:7" ht="12.75">
      <c r="A65" s="868" t="s">
        <v>1024</v>
      </c>
      <c r="B65" s="1034">
        <v>653</v>
      </c>
      <c r="C65" s="1035" t="s">
        <v>300</v>
      </c>
      <c r="D65" s="1032">
        <f>2a!D65+2b!D65</f>
        <v>0</v>
      </c>
      <c r="E65" s="1033">
        <f>2a!E65+2b!E65</f>
        <v>0</v>
      </c>
      <c r="F65" s="1028"/>
      <c r="G65" s="1029">
        <f t="shared" si="0"/>
        <v>0</v>
      </c>
    </row>
    <row r="66" spans="1:7" ht="12.75">
      <c r="A66" s="868" t="s">
        <v>1025</v>
      </c>
      <c r="B66" s="1034">
        <v>654</v>
      </c>
      <c r="C66" s="1035" t="s">
        <v>302</v>
      </c>
      <c r="D66" s="1032">
        <f>2a!D66+2b!D66</f>
        <v>0</v>
      </c>
      <c r="E66" s="1033">
        <f>2a!E66+2b!E66</f>
        <v>0</v>
      </c>
      <c r="F66" s="1028"/>
      <c r="G66" s="1029">
        <f t="shared" si="0"/>
        <v>0</v>
      </c>
    </row>
    <row r="67" spans="1:7" ht="12.75">
      <c r="A67" s="868" t="s">
        <v>1026</v>
      </c>
      <c r="B67" s="1034">
        <v>655</v>
      </c>
      <c r="C67" s="1035" t="s">
        <v>305</v>
      </c>
      <c r="D67" s="1032">
        <f>2a!D67+2b!D67</f>
        <v>0</v>
      </c>
      <c r="E67" s="1033">
        <f>2a!E67+2b!E67</f>
        <v>0</v>
      </c>
      <c r="F67" s="1028"/>
      <c r="G67" s="1029">
        <f t="shared" si="0"/>
        <v>0</v>
      </c>
    </row>
    <row r="68" spans="1:7" ht="12.75" customHeight="1">
      <c r="A68" s="868" t="s">
        <v>1027</v>
      </c>
      <c r="B68" s="1034">
        <v>657</v>
      </c>
      <c r="C68" s="1035" t="s">
        <v>308</v>
      </c>
      <c r="D68" s="1032">
        <f>2a!D68+2b!D68</f>
        <v>0</v>
      </c>
      <c r="E68" s="1033">
        <f>2a!E68+2b!E68</f>
        <v>0</v>
      </c>
      <c r="F68" s="1028"/>
      <c r="G68" s="1029">
        <f t="shared" si="0"/>
        <v>0</v>
      </c>
    </row>
    <row r="69" spans="1:7" ht="25.5">
      <c r="A69" s="1038" t="s">
        <v>497</v>
      </c>
      <c r="B69" s="1039" t="s">
        <v>1028</v>
      </c>
      <c r="C69" s="1035" t="s">
        <v>310</v>
      </c>
      <c r="D69" s="1036">
        <f>SUM(D49,D51,D55:D56,D63)</f>
        <v>298363.39323</v>
      </c>
      <c r="E69" s="1037">
        <f>SUM(E49,E51,E55:E56,E63)</f>
        <v>5959.00022</v>
      </c>
      <c r="F69" s="1028"/>
      <c r="G69" s="1029">
        <f t="shared" si="0"/>
        <v>304322.39345</v>
      </c>
    </row>
    <row r="70" spans="1:7" ht="12.75">
      <c r="A70" s="868" t="s">
        <v>1030</v>
      </c>
      <c r="B70" s="1039" t="s">
        <v>1036</v>
      </c>
      <c r="C70" s="1035" t="s">
        <v>1029</v>
      </c>
      <c r="D70" s="1036">
        <f>SUM(D71:D72)</f>
        <v>873.13367</v>
      </c>
      <c r="E70" s="1037">
        <f>SUM(E71:E72)</f>
        <v>11.98079</v>
      </c>
      <c r="F70" s="1028"/>
      <c r="G70" s="1029">
        <f t="shared" si="0"/>
        <v>885.11446</v>
      </c>
    </row>
    <row r="71" spans="1:7" ht="12.75">
      <c r="A71" s="1052" t="s">
        <v>45</v>
      </c>
      <c r="B71" s="1053">
        <v>899</v>
      </c>
      <c r="C71" s="1035" t="s">
        <v>1031</v>
      </c>
      <c r="D71" s="1032">
        <f>2a!D71+2b!D71</f>
        <v>99.01367</v>
      </c>
      <c r="E71" s="1033">
        <f>2a!E71+2b!E71</f>
        <v>11.98079</v>
      </c>
      <c r="F71" s="1028"/>
      <c r="G71" s="1029">
        <f t="shared" si="0"/>
        <v>110.99446</v>
      </c>
    </row>
    <row r="72" spans="1:7" ht="12.75">
      <c r="A72" s="1052" t="s">
        <v>1033</v>
      </c>
      <c r="B72" s="1053">
        <v>692</v>
      </c>
      <c r="C72" s="1035" t="s">
        <v>1032</v>
      </c>
      <c r="D72" s="1032">
        <f>2a!D72+2b!D72</f>
        <v>774.12</v>
      </c>
      <c r="E72" s="1033">
        <f>2a!E72+2b!E72</f>
        <v>0</v>
      </c>
      <c r="F72" s="1028"/>
      <c r="G72" s="1029">
        <f>D72+E72</f>
        <v>774.12</v>
      </c>
    </row>
    <row r="73" spans="1:7" ht="12.75" customHeight="1">
      <c r="A73" s="1054" t="s">
        <v>46</v>
      </c>
      <c r="B73" s="1055" t="s">
        <v>1034</v>
      </c>
      <c r="C73" s="1035" t="s">
        <v>1035</v>
      </c>
      <c r="D73" s="1056">
        <f>SUM(D69:D70)</f>
        <v>299236.5269</v>
      </c>
      <c r="E73" s="1057">
        <f>SUM(E69:E70)</f>
        <v>5970.9810099999995</v>
      </c>
      <c r="F73" s="1028"/>
      <c r="G73" s="1029">
        <f>D73+E73</f>
        <v>305207.50791</v>
      </c>
    </row>
    <row r="74" spans="1:7" ht="12.75" customHeight="1">
      <c r="A74" s="1058" t="s">
        <v>498</v>
      </c>
      <c r="B74" s="1059" t="s">
        <v>1040</v>
      </c>
      <c r="C74" s="1035" t="s">
        <v>313</v>
      </c>
      <c r="D74" s="1056">
        <f>D69-D44+D42</f>
        <v>2856.5691799999913</v>
      </c>
      <c r="E74" s="1057">
        <f>E69-E44+E42</f>
        <v>2130.04931</v>
      </c>
      <c r="F74" s="1028"/>
      <c r="G74" s="1029">
        <f>D74+E74</f>
        <v>4986.618489999992</v>
      </c>
    </row>
    <row r="75" spans="1:7" ht="12.75" customHeight="1">
      <c r="A75" s="1058" t="s">
        <v>499</v>
      </c>
      <c r="B75" s="1059" t="s">
        <v>1041</v>
      </c>
      <c r="C75" s="1035" t="s">
        <v>316</v>
      </c>
      <c r="D75" s="1056">
        <f>D69-D44</f>
        <v>2856.5691799999913</v>
      </c>
      <c r="E75" s="1057">
        <f>E69-E44</f>
        <v>1444.86431</v>
      </c>
      <c r="F75" s="1028"/>
      <c r="G75" s="1060">
        <f>D75+E75</f>
        <v>4301.433489999991</v>
      </c>
    </row>
    <row r="76" spans="1:7" ht="12.75" customHeight="1" thickBot="1">
      <c r="A76" s="1061" t="s">
        <v>1037</v>
      </c>
      <c r="B76" s="904" t="s">
        <v>1038</v>
      </c>
      <c r="C76" s="1062" t="s">
        <v>1039</v>
      </c>
      <c r="D76" s="1046">
        <f>D70-D45</f>
        <v>-1619.06</v>
      </c>
      <c r="E76" s="1047">
        <f>E70-E45</f>
        <v>-234.95158999999998</v>
      </c>
      <c r="F76" s="1028"/>
      <c r="G76" s="1060">
        <f>D76+E76</f>
        <v>-1854.0115899999998</v>
      </c>
    </row>
    <row r="77" spans="1:7" ht="12.75" customHeight="1" thickBot="1">
      <c r="A77" s="1269"/>
      <c r="B77" s="1270"/>
      <c r="C77" s="1271"/>
      <c r="D77" s="1272" t="s">
        <v>724</v>
      </c>
      <c r="E77" s="1273"/>
      <c r="F77" s="1011"/>
      <c r="G77" s="1010"/>
    </row>
    <row r="78" spans="1:7" ht="12.75">
      <c r="A78" s="1063" t="s">
        <v>1121</v>
      </c>
      <c r="B78" s="1064" t="s">
        <v>1042</v>
      </c>
      <c r="C78" s="1065" t="s">
        <v>319</v>
      </c>
      <c r="D78" s="1265">
        <f>+D74+E74</f>
        <v>4986.618489999992</v>
      </c>
      <c r="E78" s="1266"/>
      <c r="F78" s="1009"/>
      <c r="G78" s="1029"/>
    </row>
    <row r="79" spans="1:7" ht="13.5" thickBot="1">
      <c r="A79" s="1066" t="s">
        <v>1120</v>
      </c>
      <c r="B79" s="1067" t="s">
        <v>1043</v>
      </c>
      <c r="C79" s="1068" t="s">
        <v>322</v>
      </c>
      <c r="D79" s="1267">
        <f>+D75+E75</f>
        <v>4301.433489999991</v>
      </c>
      <c r="E79" s="1268"/>
      <c r="F79" s="1009"/>
      <c r="G79" s="1029"/>
    </row>
    <row r="80" spans="1:7" ht="12.75">
      <c r="A80" s="1063" t="s">
        <v>1125</v>
      </c>
      <c r="B80" s="1064" t="s">
        <v>1126</v>
      </c>
      <c r="C80" s="1065" t="s">
        <v>1123</v>
      </c>
      <c r="D80" s="1265">
        <f>D76+E76</f>
        <v>-1854.0115899999998</v>
      </c>
      <c r="E80" s="1266"/>
      <c r="F80" s="1009"/>
      <c r="G80" s="1029"/>
    </row>
    <row r="81" spans="1:7" ht="13.5" thickBot="1">
      <c r="A81" s="1066" t="s">
        <v>1119</v>
      </c>
      <c r="B81" s="1067" t="s">
        <v>1127</v>
      </c>
      <c r="C81" s="1068" t="s">
        <v>1124</v>
      </c>
      <c r="D81" s="1267">
        <f>D79+D80</f>
        <v>2447.421899999991</v>
      </c>
      <c r="E81" s="1268"/>
      <c r="F81" s="1009"/>
      <c r="G81" s="1029"/>
    </row>
    <row r="82" spans="1:7" ht="12.75">
      <c r="A82" s="1069"/>
      <c r="B82" s="906"/>
      <c r="C82" s="906"/>
      <c r="D82" s="1070"/>
      <c r="E82" s="1070"/>
      <c r="F82" s="1009"/>
      <c r="G82" s="1029"/>
    </row>
    <row r="83" spans="1:7" ht="12.75">
      <c r="A83" s="1071"/>
      <c r="B83" s="1072"/>
      <c r="C83" s="1072"/>
      <c r="D83" s="1073"/>
      <c r="E83" s="1073"/>
      <c r="F83" s="1073"/>
      <c r="G83" s="1010"/>
    </row>
    <row r="84" spans="1:7" ht="12.75">
      <c r="A84" s="1074" t="s">
        <v>655</v>
      </c>
      <c r="B84" s="1072"/>
      <c r="C84" s="1072"/>
      <c r="D84" s="1073"/>
      <c r="E84" s="1073"/>
      <c r="F84" s="1009"/>
      <c r="G84" s="1010"/>
    </row>
    <row r="85" spans="1:7" ht="12.75">
      <c r="A85" s="1009" t="s">
        <v>675</v>
      </c>
      <c r="B85" s="1072"/>
      <c r="C85" s="1072"/>
      <c r="D85" s="1073"/>
      <c r="E85" s="1073"/>
      <c r="F85" s="1009"/>
      <c r="G85" s="1010"/>
    </row>
    <row r="86" spans="1:7" ht="12.75">
      <c r="A86" s="1009" t="s">
        <v>678</v>
      </c>
      <c r="B86" s="1075"/>
      <c r="C86" s="1075"/>
      <c r="D86" s="1073"/>
      <c r="E86" s="1073"/>
      <c r="F86" s="1009"/>
      <c r="G86" s="1010"/>
    </row>
    <row r="87" spans="1:7" ht="12.75">
      <c r="A87" s="373"/>
      <c r="B87" s="1075"/>
      <c r="C87" s="1075"/>
      <c r="D87" s="1073"/>
      <c r="E87" s="1073"/>
      <c r="F87" s="1009"/>
      <c r="G87" s="1010"/>
    </row>
    <row r="88" spans="1:7" ht="12.75">
      <c r="A88" s="905"/>
      <c r="B88" s="1076"/>
      <c r="C88" s="1076"/>
      <c r="D88" s="907"/>
      <c r="E88" s="907"/>
      <c r="F88" s="1009"/>
      <c r="G88" s="1029">
        <f>G75+G76</f>
        <v>2447.421899999991</v>
      </c>
    </row>
    <row r="89" spans="1:7" s="960" customFormat="1" ht="12.75">
      <c r="A89" s="1077" t="s">
        <v>1110</v>
      </c>
      <c r="B89" s="1078"/>
      <c r="C89" s="1078"/>
      <c r="D89" s="1079">
        <f>D75+D76</f>
        <v>1237.5091799999914</v>
      </c>
      <c r="E89" s="1079">
        <f>E75+E76</f>
        <v>1209.91272</v>
      </c>
      <c r="F89" s="1080"/>
      <c r="G89" s="1029">
        <f>D89+E89</f>
        <v>2447.421899999991</v>
      </c>
    </row>
    <row r="90" spans="1:7" s="960" customFormat="1" ht="12.75">
      <c r="A90" s="1077"/>
      <c r="B90" s="1078"/>
      <c r="C90" s="1078"/>
      <c r="D90" s="1079"/>
      <c r="E90" s="1079"/>
      <c r="F90" s="1081" t="s">
        <v>1096</v>
      </c>
      <c r="G90" s="1082">
        <f>G88-G89</f>
        <v>0</v>
      </c>
    </row>
  </sheetData>
  <sheetProtection sheet="1"/>
  <mergeCells count="12">
    <mergeCell ref="D80:E80"/>
    <mergeCell ref="D81:E81"/>
    <mergeCell ref="A77:C77"/>
    <mergeCell ref="D77:E77"/>
    <mergeCell ref="D78:E78"/>
    <mergeCell ref="D79:E79"/>
    <mergeCell ref="A1:E1"/>
    <mergeCell ref="A2:E2"/>
    <mergeCell ref="A3:E3"/>
    <mergeCell ref="A4:E4"/>
    <mergeCell ref="B6:C6"/>
    <mergeCell ref="A48:E48"/>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7" max="4" man="1"/>
  </rowBreaks>
</worksheet>
</file>

<file path=xl/worksheets/sheet20.xml><?xml version="1.0" encoding="utf-8"?>
<worksheet xmlns="http://schemas.openxmlformats.org/spreadsheetml/2006/main" xmlns:r="http://schemas.openxmlformats.org/officeDocument/2006/relationships">
  <dimension ref="A1:C26"/>
  <sheetViews>
    <sheetView workbookViewId="0" topLeftCell="A1">
      <selection activeCell="C19" sqref="C19"/>
    </sheetView>
  </sheetViews>
  <sheetFormatPr defaultColWidth="9.140625" defaultRowHeight="15"/>
  <cols>
    <col min="1" max="1" width="15.57421875" style="29" customWidth="1"/>
    <col min="2" max="2" width="32.00390625" style="29" customWidth="1"/>
    <col min="3" max="3" width="17.8515625" style="45" customWidth="1"/>
    <col min="4" max="6" width="9.140625" style="31" customWidth="1"/>
    <col min="7" max="16384" width="9.140625" style="29" customWidth="1"/>
  </cols>
  <sheetData>
    <row r="1" spans="1:3" ht="18.75">
      <c r="A1" s="854" t="s">
        <v>19</v>
      </c>
      <c r="B1" s="48"/>
      <c r="C1" s="49"/>
    </row>
    <row r="2" spans="1:3" ht="13.5" thickBot="1">
      <c r="A2" s="48"/>
      <c r="B2" s="48"/>
      <c r="C2" s="684" t="s">
        <v>521</v>
      </c>
    </row>
    <row r="3" spans="1:3" ht="13.5" thickBot="1">
      <c r="A3" s="1586" t="s">
        <v>541</v>
      </c>
      <c r="B3" s="1587"/>
      <c r="C3" s="469">
        <v>119.076</v>
      </c>
    </row>
    <row r="4" spans="1:3" ht="12.75">
      <c r="A4" s="1428" t="s">
        <v>543</v>
      </c>
      <c r="B4" s="682" t="s">
        <v>544</v>
      </c>
      <c r="C4" s="101">
        <v>762.9762</v>
      </c>
    </row>
    <row r="5" spans="1:3" ht="12.75">
      <c r="A5" s="1585"/>
      <c r="B5" s="227" t="s">
        <v>569</v>
      </c>
      <c r="C5" s="76"/>
    </row>
    <row r="6" spans="1:3" ht="12.75">
      <c r="A6" s="1585"/>
      <c r="B6" s="227" t="s">
        <v>545</v>
      </c>
      <c r="C6" s="76"/>
    </row>
    <row r="7" spans="1:3" ht="12.75">
      <c r="A7" s="1585"/>
      <c r="B7" s="229" t="s">
        <v>547</v>
      </c>
      <c r="C7" s="79"/>
    </row>
    <row r="8" spans="1:3" ht="13.5" thickBot="1">
      <c r="A8" s="1585"/>
      <c r="B8" s="229" t="s">
        <v>726</v>
      </c>
      <c r="C8" s="79"/>
    </row>
    <row r="9" spans="1:3" ht="13.5" thickBot="1">
      <c r="A9" s="1429"/>
      <c r="B9" s="683" t="s">
        <v>525</v>
      </c>
      <c r="C9" s="115">
        <f>SUM(C4:C8)</f>
        <v>762.9762</v>
      </c>
    </row>
    <row r="10" spans="1:3" ht="12.75">
      <c r="A10" s="1600" t="s">
        <v>548</v>
      </c>
      <c r="B10" s="685" t="s">
        <v>874</v>
      </c>
      <c r="C10" s="74">
        <v>119.076</v>
      </c>
    </row>
    <row r="11" spans="1:3" ht="12.75">
      <c r="A11" s="1585"/>
      <c r="B11" s="227" t="s">
        <v>570</v>
      </c>
      <c r="C11" s="76"/>
    </row>
    <row r="12" spans="1:3" ht="12.75">
      <c r="A12" s="1585"/>
      <c r="B12" s="227" t="s">
        <v>550</v>
      </c>
      <c r="C12" s="76"/>
    </row>
    <row r="13" spans="1:3" ht="12.75">
      <c r="A13" s="1585"/>
      <c r="B13" s="227" t="s">
        <v>552</v>
      </c>
      <c r="C13" s="76"/>
    </row>
    <row r="14" spans="1:3" ht="13.5" thickBot="1">
      <c r="A14" s="1585"/>
      <c r="B14" s="227" t="s">
        <v>727</v>
      </c>
      <c r="C14" s="76"/>
    </row>
    <row r="15" spans="1:3" ht="13.5" thickBot="1">
      <c r="A15" s="1429"/>
      <c r="B15" s="683" t="s">
        <v>525</v>
      </c>
      <c r="C15" s="115">
        <f>SUM(C10:C14)</f>
        <v>119.076</v>
      </c>
    </row>
    <row r="16" spans="1:3" ht="13.5" thickBot="1">
      <c r="A16" s="1586" t="s">
        <v>542</v>
      </c>
      <c r="B16" s="1587"/>
      <c r="C16" s="115">
        <f>C3+C9-C15</f>
        <v>762.9762</v>
      </c>
    </row>
    <row r="17" spans="1:3" ht="12.75">
      <c r="A17" s="48"/>
      <c r="B17" s="257"/>
      <c r="C17" s="49"/>
    </row>
    <row r="18" spans="1:3" ht="12.75">
      <c r="A18" s="210" t="s">
        <v>655</v>
      </c>
      <c r="B18" s="48"/>
      <c r="C18" s="49"/>
    </row>
    <row r="19" spans="1:3" ht="12.75">
      <c r="A19" s="210" t="s">
        <v>666</v>
      </c>
      <c r="B19" s="48"/>
      <c r="C19" s="49"/>
    </row>
    <row r="20" s="31" customFormat="1" ht="12.75">
      <c r="C20" s="44"/>
    </row>
    <row r="21" s="31" customFormat="1" ht="12.75">
      <c r="C21" s="44"/>
    </row>
    <row r="22" s="31" customFormat="1" ht="12.75">
      <c r="C22" s="44"/>
    </row>
    <row r="23" s="31" customFormat="1" ht="12.75">
      <c r="C23" s="44"/>
    </row>
    <row r="24" s="31" customFormat="1" ht="12.75">
      <c r="C24" s="44"/>
    </row>
    <row r="25" s="31" customFormat="1" ht="12.75">
      <c r="C25" s="44"/>
    </row>
    <row r="26" s="31" customFormat="1" ht="12.75">
      <c r="C26" s="44"/>
    </row>
  </sheetData>
  <sheetProtection sheet="1"/>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H47"/>
  <sheetViews>
    <sheetView workbookViewId="0" topLeftCell="A1">
      <selection activeCell="D26" sqref="D26"/>
    </sheetView>
  </sheetViews>
  <sheetFormatPr defaultColWidth="9.140625" defaultRowHeight="15"/>
  <cols>
    <col min="1" max="1" width="13.57421875" style="8" customWidth="1"/>
    <col min="2" max="2" width="6.8515625" style="8" customWidth="1"/>
    <col min="3" max="3" width="66.8515625" style="8" customWidth="1"/>
    <col min="4" max="4" width="12.8515625" style="43" customWidth="1"/>
    <col min="5" max="5" width="10.8515625" style="43" customWidth="1"/>
    <col min="6" max="6" width="12.8515625" style="43" customWidth="1"/>
    <col min="7" max="7" width="17.57421875" style="8" customWidth="1"/>
    <col min="8" max="16384" width="9.140625" style="8" customWidth="1"/>
  </cols>
  <sheetData>
    <row r="1" spans="1:7" ht="18.75">
      <c r="A1" s="819" t="s">
        <v>20</v>
      </c>
      <c r="B1" s="210"/>
      <c r="C1" s="210"/>
      <c r="D1" s="218"/>
      <c r="E1" s="218"/>
      <c r="F1" s="218"/>
      <c r="G1" s="210"/>
    </row>
    <row r="2" spans="1:7" ht="13.5" thickBot="1">
      <c r="A2" s="210"/>
      <c r="B2" s="210"/>
      <c r="C2" s="210"/>
      <c r="D2" s="218"/>
      <c r="E2" s="218"/>
      <c r="F2" s="219" t="s">
        <v>521</v>
      </c>
      <c r="G2" s="210"/>
    </row>
    <row r="3" spans="1:7" s="18" customFormat="1" ht="17.25" customHeight="1" thickBot="1">
      <c r="A3" s="220"/>
      <c r="B3" s="221"/>
      <c r="C3" s="222" t="s">
        <v>533</v>
      </c>
      <c r="D3" s="223" t="s">
        <v>571</v>
      </c>
      <c r="E3" s="223" t="s">
        <v>572</v>
      </c>
      <c r="F3" s="224" t="s">
        <v>526</v>
      </c>
      <c r="G3" s="225"/>
    </row>
    <row r="4" spans="1:8" ht="12.75" customHeight="1">
      <c r="A4" s="1601" t="s">
        <v>541</v>
      </c>
      <c r="B4" s="226" t="s">
        <v>573</v>
      </c>
      <c r="C4" s="226"/>
      <c r="D4" s="73">
        <v>59.4378</v>
      </c>
      <c r="E4" s="1162">
        <v>0</v>
      </c>
      <c r="F4" s="116">
        <f aca="true" t="shared" si="0" ref="F4:F17">SUM(D4:E4)</f>
        <v>59.4378</v>
      </c>
      <c r="G4" s="210"/>
      <c r="H4" s="484"/>
    </row>
    <row r="5" spans="1:8" ht="12.75" customHeight="1">
      <c r="A5" s="1601"/>
      <c r="B5" s="227" t="s">
        <v>574</v>
      </c>
      <c r="C5" s="227"/>
      <c r="D5" s="75">
        <v>0</v>
      </c>
      <c r="E5" s="75">
        <v>0</v>
      </c>
      <c r="F5" s="117">
        <f t="shared" si="0"/>
        <v>0</v>
      </c>
      <c r="G5" s="228"/>
      <c r="H5" s="484"/>
    </row>
    <row r="6" spans="1:8" ht="12.75" customHeight="1">
      <c r="A6" s="1601"/>
      <c r="B6" s="227" t="s">
        <v>617</v>
      </c>
      <c r="C6" s="227"/>
      <c r="D6" s="118">
        <v>839.33989</v>
      </c>
      <c r="E6" s="75">
        <v>0</v>
      </c>
      <c r="F6" s="119">
        <f t="shared" si="0"/>
        <v>839.33989</v>
      </c>
      <c r="G6" s="228"/>
      <c r="H6" s="484"/>
    </row>
    <row r="7" spans="1:8" ht="12.75" customHeight="1" thickBot="1">
      <c r="A7" s="1601"/>
      <c r="B7" s="229" t="s">
        <v>618</v>
      </c>
      <c r="C7" s="230"/>
      <c r="D7" s="120">
        <v>15.94174</v>
      </c>
      <c r="E7" s="78">
        <v>0</v>
      </c>
      <c r="F7" s="121">
        <f t="shared" si="0"/>
        <v>15.94174</v>
      </c>
      <c r="G7" s="228"/>
      <c r="H7" s="484"/>
    </row>
    <row r="8" spans="1:8" ht="13.5" thickBot="1">
      <c r="A8" s="1602"/>
      <c r="B8" s="231" t="s">
        <v>526</v>
      </c>
      <c r="C8" s="231"/>
      <c r="D8" s="232">
        <f>SUM(D4:D7)</f>
        <v>914.71943</v>
      </c>
      <c r="E8" s="232">
        <f>SUM(E4:E7)</f>
        <v>0</v>
      </c>
      <c r="F8" s="122">
        <f>SUM(F4:F7)</f>
        <v>914.71943</v>
      </c>
      <c r="G8" s="228"/>
      <c r="H8" s="484"/>
    </row>
    <row r="9" spans="1:8" ht="12.75">
      <c r="A9" s="1603" t="s">
        <v>575</v>
      </c>
      <c r="B9" s="226" t="s">
        <v>573</v>
      </c>
      <c r="C9" s="233"/>
      <c r="D9" s="123">
        <v>0</v>
      </c>
      <c r="E9" s="1237">
        <v>0</v>
      </c>
      <c r="F9" s="124">
        <f>D9</f>
        <v>0</v>
      </c>
      <c r="G9" s="234"/>
      <c r="H9" s="484"/>
    </row>
    <row r="10" spans="1:8" ht="12.75">
      <c r="A10" s="1604"/>
      <c r="B10" s="227" t="s">
        <v>574</v>
      </c>
      <c r="C10" s="235"/>
      <c r="D10" s="73">
        <v>0</v>
      </c>
      <c r="E10" s="75">
        <v>0</v>
      </c>
      <c r="F10" s="125">
        <f t="shared" si="0"/>
        <v>0</v>
      </c>
      <c r="G10" s="234"/>
      <c r="H10" s="484"/>
    </row>
    <row r="11" spans="1:8" ht="12.75">
      <c r="A11" s="1604"/>
      <c r="B11" s="227" t="s">
        <v>617</v>
      </c>
      <c r="C11" s="235"/>
      <c r="D11" s="73">
        <v>834.75847</v>
      </c>
      <c r="E11" s="75">
        <v>0</v>
      </c>
      <c r="F11" s="125">
        <f t="shared" si="0"/>
        <v>834.75847</v>
      </c>
      <c r="G11" s="210"/>
      <c r="H11" s="484"/>
    </row>
    <row r="12" spans="1:8" ht="13.5" thickBot="1">
      <c r="A12" s="1604"/>
      <c r="B12" s="229" t="s">
        <v>618</v>
      </c>
      <c r="C12" s="235"/>
      <c r="D12" s="75">
        <v>55.75306</v>
      </c>
      <c r="E12" s="75">
        <v>0</v>
      </c>
      <c r="F12" s="126">
        <f t="shared" si="0"/>
        <v>55.75306</v>
      </c>
      <c r="G12" s="210"/>
      <c r="H12" s="484"/>
    </row>
    <row r="13" spans="1:8" ht="13.5" thickBot="1">
      <c r="A13" s="1605"/>
      <c r="B13" s="236" t="s">
        <v>525</v>
      </c>
      <c r="C13" s="236"/>
      <c r="D13" s="127">
        <f>SUM(D9:D12)</f>
        <v>890.51153</v>
      </c>
      <c r="E13" s="127">
        <f>SUM(E10:E12)</f>
        <v>0</v>
      </c>
      <c r="F13" s="128">
        <f>SUM(D13:E13)</f>
        <v>890.51153</v>
      </c>
      <c r="G13" s="210"/>
      <c r="H13" s="484"/>
    </row>
    <row r="14" spans="1:8" ht="12.75">
      <c r="A14" s="1603" t="s">
        <v>576</v>
      </c>
      <c r="B14" s="226" t="s">
        <v>573</v>
      </c>
      <c r="C14" s="237"/>
      <c r="D14" s="73">
        <v>43.9128</v>
      </c>
      <c r="E14" s="1162">
        <v>0</v>
      </c>
      <c r="F14" s="125">
        <f t="shared" si="0"/>
        <v>43.9128</v>
      </c>
      <c r="G14" s="234"/>
      <c r="H14" s="484"/>
    </row>
    <row r="15" spans="1:8" ht="12.75">
      <c r="A15" s="1604"/>
      <c r="B15" s="227" t="s">
        <v>574</v>
      </c>
      <c r="C15" s="235"/>
      <c r="D15" s="73">
        <v>0</v>
      </c>
      <c r="E15" s="75">
        <v>0</v>
      </c>
      <c r="F15" s="125">
        <f t="shared" si="0"/>
        <v>0</v>
      </c>
      <c r="G15" s="234"/>
      <c r="H15" s="484"/>
    </row>
    <row r="16" spans="1:8" ht="12.75">
      <c r="A16" s="1604"/>
      <c r="B16" s="227" t="s">
        <v>617</v>
      </c>
      <c r="C16" s="235"/>
      <c r="D16" s="73">
        <v>839.33989</v>
      </c>
      <c r="E16" s="75">
        <v>0</v>
      </c>
      <c r="F16" s="125">
        <f t="shared" si="0"/>
        <v>839.33989</v>
      </c>
      <c r="G16" s="210"/>
      <c r="H16" s="484"/>
    </row>
    <row r="17" spans="1:8" ht="13.5" thickBot="1">
      <c r="A17" s="1604"/>
      <c r="B17" s="229" t="s">
        <v>618</v>
      </c>
      <c r="C17" s="235"/>
      <c r="D17" s="1238">
        <v>10.74613</v>
      </c>
      <c r="E17" s="75">
        <v>0</v>
      </c>
      <c r="F17" s="126">
        <f t="shared" si="0"/>
        <v>10.74613</v>
      </c>
      <c r="G17" s="210"/>
      <c r="H17" s="484"/>
    </row>
    <row r="18" spans="1:8" ht="13.5" thickBot="1">
      <c r="A18" s="1605"/>
      <c r="B18" s="231" t="s">
        <v>526</v>
      </c>
      <c r="C18" s="236"/>
      <c r="D18" s="127">
        <f>SUM(D14:D17)</f>
        <v>893.9988199999999</v>
      </c>
      <c r="E18" s="127">
        <f>SUM(E14:E17)</f>
        <v>0</v>
      </c>
      <c r="F18" s="128">
        <f>SUM(D18:E18)</f>
        <v>893.9988199999999</v>
      </c>
      <c r="G18" s="210"/>
      <c r="H18" s="484"/>
    </row>
    <row r="19" spans="1:8" ht="12.75">
      <c r="A19" s="1601" t="s">
        <v>542</v>
      </c>
      <c r="B19" s="226" t="s">
        <v>573</v>
      </c>
      <c r="C19" s="226"/>
      <c r="D19" s="1162">
        <f aca="true" t="shared" si="1" ref="D19:E22">D4+D9-D14</f>
        <v>15.525000000000006</v>
      </c>
      <c r="E19" s="1162">
        <v>0</v>
      </c>
      <c r="F19" s="116">
        <f>SUM(D19:E19)</f>
        <v>15.525000000000006</v>
      </c>
      <c r="G19" s="210"/>
      <c r="H19" s="484"/>
    </row>
    <row r="20" spans="1:8" ht="12.75">
      <c r="A20" s="1601"/>
      <c r="B20" s="227" t="s">
        <v>574</v>
      </c>
      <c r="C20" s="227"/>
      <c r="D20" s="1162">
        <f t="shared" si="1"/>
        <v>0</v>
      </c>
      <c r="E20" s="1162">
        <f>E5+E10-E15</f>
        <v>0</v>
      </c>
      <c r="F20" s="117">
        <f>SUM(D20:E20)</f>
        <v>0</v>
      </c>
      <c r="G20" s="210"/>
      <c r="H20" s="484"/>
    </row>
    <row r="21" spans="1:8" ht="12.75">
      <c r="A21" s="1601"/>
      <c r="B21" s="227" t="s">
        <v>617</v>
      </c>
      <c r="C21" s="227"/>
      <c r="D21" s="1162">
        <f t="shared" si="1"/>
        <v>834.75847</v>
      </c>
      <c r="E21" s="1162">
        <f t="shared" si="1"/>
        <v>0</v>
      </c>
      <c r="F21" s="119">
        <f>SUM(D21:E21)</f>
        <v>834.75847</v>
      </c>
      <c r="G21" s="210"/>
      <c r="H21" s="484"/>
    </row>
    <row r="22" spans="1:8" ht="13.5" thickBot="1">
      <c r="A22" s="1601"/>
      <c r="B22" s="229" t="s">
        <v>618</v>
      </c>
      <c r="C22" s="227"/>
      <c r="D22" s="1162">
        <f>SUM(D7+D12-D17)</f>
        <v>60.94867</v>
      </c>
      <c r="E22" s="1162">
        <f t="shared" si="1"/>
        <v>0</v>
      </c>
      <c r="F22" s="119">
        <f>SUM(D22:E22)</f>
        <v>60.94867</v>
      </c>
      <c r="G22" s="210"/>
      <c r="H22" s="484"/>
    </row>
    <row r="23" spans="1:8" ht="13.5" thickBot="1">
      <c r="A23" s="1602"/>
      <c r="B23" s="231" t="s">
        <v>526</v>
      </c>
      <c r="C23" s="231"/>
      <c r="D23" s="232">
        <f>SUM(D19:D22)</f>
        <v>911.23214</v>
      </c>
      <c r="E23" s="232">
        <f>SUM(E19:E22)</f>
        <v>0</v>
      </c>
      <c r="F23" s="122">
        <f>SUM(F19:F22)</f>
        <v>911.23214</v>
      </c>
      <c r="G23" s="210"/>
      <c r="H23" s="484"/>
    </row>
    <row r="24" spans="1:8" ht="12.75">
      <c r="A24" s="210"/>
      <c r="B24" s="210"/>
      <c r="C24" s="210"/>
      <c r="D24" s="745"/>
      <c r="E24" s="745"/>
      <c r="F24" s="745"/>
      <c r="G24" s="210"/>
      <c r="H24" s="484"/>
    </row>
    <row r="25" spans="1:8" ht="12.75">
      <c r="A25" s="238"/>
      <c r="B25" s="210"/>
      <c r="C25" s="210"/>
      <c r="D25" s="746"/>
      <c r="E25" s="745"/>
      <c r="F25" s="745"/>
      <c r="G25" s="210"/>
      <c r="H25" s="484"/>
    </row>
    <row r="26" spans="1:8" ht="12.75">
      <c r="A26" s="210"/>
      <c r="B26" s="238"/>
      <c r="C26" s="210"/>
      <c r="D26" s="218"/>
      <c r="E26" s="218"/>
      <c r="F26" s="218"/>
      <c r="G26" s="210"/>
      <c r="H26" s="484"/>
    </row>
    <row r="27" spans="1:8" ht="12.75">
      <c r="A27" s="210"/>
      <c r="B27" s="210"/>
      <c r="C27" s="210"/>
      <c r="D27" s="218"/>
      <c r="E27" s="218"/>
      <c r="F27" s="218"/>
      <c r="G27" s="210"/>
      <c r="H27" s="484"/>
    </row>
    <row r="28" spans="1:8" ht="12.75">
      <c r="A28" s="210"/>
      <c r="B28" s="210"/>
      <c r="C28" s="210"/>
      <c r="D28" s="218"/>
      <c r="E28" s="218"/>
      <c r="F28" s="218"/>
      <c r="G28" s="210"/>
      <c r="H28" s="484"/>
    </row>
    <row r="29" spans="1:8" ht="12.75">
      <c r="A29" s="210"/>
      <c r="B29" s="210"/>
      <c r="C29" s="210"/>
      <c r="D29" s="218"/>
      <c r="E29" s="218"/>
      <c r="F29" s="218"/>
      <c r="G29" s="210"/>
      <c r="H29" s="484"/>
    </row>
    <row r="30" spans="1:8" ht="12.75">
      <c r="A30" s="210"/>
      <c r="B30" s="210"/>
      <c r="C30" s="210"/>
      <c r="D30" s="218"/>
      <c r="E30" s="218"/>
      <c r="F30" s="218"/>
      <c r="G30" s="210"/>
      <c r="H30" s="484"/>
    </row>
    <row r="31" spans="1:8" ht="12.75">
      <c r="A31" s="210"/>
      <c r="B31" s="210"/>
      <c r="C31" s="210"/>
      <c r="D31" s="218"/>
      <c r="E31" s="218"/>
      <c r="F31" s="218"/>
      <c r="G31" s="210"/>
      <c r="H31" s="484"/>
    </row>
    <row r="32" spans="1:8" ht="12.75">
      <c r="A32" s="210"/>
      <c r="B32" s="210"/>
      <c r="C32" s="210"/>
      <c r="D32" s="218"/>
      <c r="E32" s="218"/>
      <c r="F32" s="218"/>
      <c r="G32" s="210"/>
      <c r="H32" s="484"/>
    </row>
    <row r="33" spans="1:8" ht="12.75">
      <c r="A33" s="210"/>
      <c r="B33" s="210"/>
      <c r="C33" s="210"/>
      <c r="D33" s="218"/>
      <c r="E33" s="218"/>
      <c r="F33" s="218"/>
      <c r="G33" s="210"/>
      <c r="H33" s="484"/>
    </row>
    <row r="34" spans="1:8" ht="12.75">
      <c r="A34" s="210"/>
      <c r="B34" s="210"/>
      <c r="C34" s="210"/>
      <c r="D34" s="218"/>
      <c r="E34" s="218"/>
      <c r="F34" s="218"/>
      <c r="G34" s="210"/>
      <c r="H34" s="484"/>
    </row>
    <row r="35" spans="1:8" ht="12.75">
      <c r="A35" s="210"/>
      <c r="B35" s="210"/>
      <c r="C35" s="210"/>
      <c r="D35" s="218"/>
      <c r="E35" s="218"/>
      <c r="F35" s="218"/>
      <c r="G35" s="210"/>
      <c r="H35" s="484"/>
    </row>
    <row r="36" spans="1:8" ht="12.75">
      <c r="A36" s="210"/>
      <c r="B36" s="210"/>
      <c r="C36" s="210"/>
      <c r="D36" s="218"/>
      <c r="E36" s="218"/>
      <c r="F36" s="218"/>
      <c r="G36" s="210"/>
      <c r="H36" s="484"/>
    </row>
    <row r="37" spans="1:8" ht="12.75">
      <c r="A37" s="210"/>
      <c r="B37" s="210"/>
      <c r="C37" s="210"/>
      <c r="D37" s="218"/>
      <c r="E37" s="218"/>
      <c r="F37" s="218"/>
      <c r="G37" s="210"/>
      <c r="H37" s="484"/>
    </row>
    <row r="38" spans="1:8" ht="12.75">
      <c r="A38" s="210"/>
      <c r="B38" s="210"/>
      <c r="C38" s="210"/>
      <c r="D38" s="218"/>
      <c r="E38" s="218"/>
      <c r="F38" s="218"/>
      <c r="G38" s="210"/>
      <c r="H38" s="484"/>
    </row>
    <row r="39" ht="12.75">
      <c r="H39" s="484"/>
    </row>
    <row r="40" ht="12.75">
      <c r="H40" s="484"/>
    </row>
    <row r="41" ht="12.75">
      <c r="H41" s="484"/>
    </row>
    <row r="42" ht="12.75">
      <c r="H42" s="484"/>
    </row>
    <row r="43" ht="12.75">
      <c r="H43" s="484"/>
    </row>
    <row r="44" ht="12.75">
      <c r="H44" s="484"/>
    </row>
    <row r="45" ht="12.75">
      <c r="H45" s="484"/>
    </row>
    <row r="46" ht="12.75">
      <c r="H46" s="484"/>
    </row>
    <row r="47" ht="12.75">
      <c r="H47" s="484"/>
    </row>
  </sheetData>
  <sheetProtection sheet="1"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3"/>
  <legacyDrawing r:id="rId2"/>
</worksheet>
</file>

<file path=xl/worksheets/sheet22.xml><?xml version="1.0" encoding="utf-8"?>
<worksheet xmlns="http://schemas.openxmlformats.org/spreadsheetml/2006/main" xmlns:r="http://schemas.openxmlformats.org/officeDocument/2006/relationships">
  <dimension ref="A1:F29"/>
  <sheetViews>
    <sheetView workbookViewId="0" topLeftCell="A1">
      <selection activeCell="B19" sqref="B19"/>
    </sheetView>
  </sheetViews>
  <sheetFormatPr defaultColWidth="9.140625" defaultRowHeight="15"/>
  <cols>
    <col min="1" max="1" width="12.8515625" style="338" customWidth="1"/>
    <col min="2" max="2" width="58.140625" style="338" customWidth="1"/>
    <col min="3" max="3" width="11.8515625" style="375" customWidth="1"/>
    <col min="4" max="4" width="17.57421875" style="338" customWidth="1"/>
    <col min="5" max="16384" width="9.140625" style="338" customWidth="1"/>
  </cols>
  <sheetData>
    <row r="1" ht="18.75">
      <c r="A1" s="854" t="s">
        <v>21</v>
      </c>
    </row>
    <row r="2" ht="13.5" thickBot="1">
      <c r="C2" s="376" t="s">
        <v>521</v>
      </c>
    </row>
    <row r="3" spans="1:3" ht="13.5" thickBot="1">
      <c r="A3" s="1606" t="s">
        <v>541</v>
      </c>
      <c r="B3" s="1607"/>
      <c r="C3" s="377">
        <v>1390.04736</v>
      </c>
    </row>
    <row r="4" spans="1:5" ht="13.5" thickBot="1">
      <c r="A4" s="407" t="s">
        <v>543</v>
      </c>
      <c r="B4" s="408" t="s">
        <v>577</v>
      </c>
      <c r="C4" s="378">
        <v>1742.6341</v>
      </c>
      <c r="D4" s="379"/>
      <c r="E4" s="380"/>
    </row>
    <row r="5" spans="1:6" ht="12.75">
      <c r="A5" s="1608" t="s">
        <v>548</v>
      </c>
      <c r="B5" s="408" t="s">
        <v>792</v>
      </c>
      <c r="C5" s="381">
        <v>428.375</v>
      </c>
      <c r="D5" s="382"/>
      <c r="E5" s="382"/>
      <c r="F5" s="382"/>
    </row>
    <row r="6" spans="1:6" ht="12.75">
      <c r="A6" s="1609"/>
      <c r="B6" s="409" t="s">
        <v>793</v>
      </c>
      <c r="C6" s="383">
        <v>78</v>
      </c>
      <c r="D6" s="382"/>
      <c r="E6" s="382"/>
      <c r="F6" s="382"/>
    </row>
    <row r="7" spans="1:6" ht="12.75">
      <c r="A7" s="1609"/>
      <c r="B7" s="409" t="s">
        <v>794</v>
      </c>
      <c r="C7" s="383"/>
      <c r="D7" s="382"/>
      <c r="E7" s="382"/>
      <c r="F7" s="382"/>
    </row>
    <row r="8" spans="1:6" ht="12.75">
      <c r="A8" s="1609"/>
      <c r="B8" s="409" t="s">
        <v>795</v>
      </c>
      <c r="C8" s="383">
        <v>5</v>
      </c>
      <c r="D8" s="382"/>
      <c r="E8" s="382"/>
      <c r="F8" s="382"/>
    </row>
    <row r="9" spans="1:6" ht="12.75">
      <c r="A9" s="1609"/>
      <c r="B9" s="409" t="s">
        <v>796</v>
      </c>
      <c r="C9" s="383">
        <v>30</v>
      </c>
      <c r="D9" s="382"/>
      <c r="E9" s="382"/>
      <c r="F9" s="382"/>
    </row>
    <row r="10" spans="1:6" ht="12.75">
      <c r="A10" s="1610"/>
      <c r="B10" s="409" t="s">
        <v>797</v>
      </c>
      <c r="C10" s="383"/>
      <c r="D10" s="53"/>
      <c r="E10" s="53"/>
      <c r="F10" s="54"/>
    </row>
    <row r="11" spans="1:6" ht="12.75">
      <c r="A11" s="1610"/>
      <c r="B11" s="409" t="s">
        <v>798</v>
      </c>
      <c r="C11" s="383">
        <v>600</v>
      </c>
      <c r="D11" s="54"/>
      <c r="E11" s="53"/>
      <c r="F11" s="54"/>
    </row>
    <row r="12" spans="1:6" ht="12.75">
      <c r="A12" s="1610"/>
      <c r="B12" s="409" t="s">
        <v>875</v>
      </c>
      <c r="C12" s="383"/>
      <c r="D12" s="54"/>
      <c r="E12" s="53"/>
      <c r="F12" s="54"/>
    </row>
    <row r="13" spans="1:6" ht="12.75">
      <c r="A13" s="1610"/>
      <c r="B13" s="409" t="s">
        <v>876</v>
      </c>
      <c r="C13" s="383"/>
      <c r="D13" s="54"/>
      <c r="E13" s="53"/>
      <c r="F13" s="54"/>
    </row>
    <row r="14" spans="1:6" ht="13.5" thickBot="1">
      <c r="A14" s="1610"/>
      <c r="B14" s="409" t="s">
        <v>799</v>
      </c>
      <c r="C14" s="383">
        <v>950.7417</v>
      </c>
      <c r="D14" s="54"/>
      <c r="E14" s="54"/>
      <c r="F14" s="54"/>
    </row>
    <row r="15" spans="1:6" ht="13.5" thickBot="1">
      <c r="A15" s="1611"/>
      <c r="B15" s="410" t="s">
        <v>525</v>
      </c>
      <c r="C15" s="411">
        <f>SUM(C5:C14)</f>
        <v>2092.1167</v>
      </c>
      <c r="D15" s="55"/>
      <c r="E15" s="55"/>
      <c r="F15" s="55"/>
    </row>
    <row r="16" spans="1:6" ht="13.5" thickBot="1">
      <c r="A16" s="1606" t="s">
        <v>542</v>
      </c>
      <c r="B16" s="1607"/>
      <c r="C16" s="412">
        <f>C3+C4-C15</f>
        <v>1040.5647599999998</v>
      </c>
      <c r="D16" s="382"/>
      <c r="E16" s="382"/>
      <c r="F16" s="382"/>
    </row>
    <row r="17" spans="1:6" ht="12.75">
      <c r="A17" s="382"/>
      <c r="B17" s="382"/>
      <c r="C17" s="384"/>
      <c r="D17" s="382"/>
      <c r="E17" s="382"/>
      <c r="F17" s="382"/>
    </row>
    <row r="18" spans="1:6" ht="12.75">
      <c r="A18" s="413"/>
      <c r="B18" s="413"/>
      <c r="C18" s="414"/>
      <c r="D18" s="382"/>
      <c r="E18" s="382"/>
      <c r="F18" s="382"/>
    </row>
    <row r="19" spans="1:6" ht="12.75">
      <c r="A19" s="415"/>
      <c r="B19" s="413"/>
      <c r="C19" s="414"/>
      <c r="D19" s="382"/>
      <c r="E19" s="382"/>
      <c r="F19" s="382"/>
    </row>
    <row r="20" spans="1:6" ht="12.75">
      <c r="A20" s="413"/>
      <c r="B20" s="413"/>
      <c r="C20" s="414"/>
      <c r="D20" s="382"/>
      <c r="E20" s="382"/>
      <c r="F20" s="382"/>
    </row>
    <row r="21" spans="1:6" ht="12.75">
      <c r="A21" s="416"/>
      <c r="B21" s="413"/>
      <c r="C21" s="414"/>
      <c r="D21" s="382"/>
      <c r="E21" s="382"/>
      <c r="F21" s="382"/>
    </row>
    <row r="22" spans="1:6" ht="12.75">
      <c r="A22" s="417"/>
      <c r="B22" s="413"/>
      <c r="C22" s="414"/>
      <c r="D22" s="382"/>
      <c r="E22" s="382"/>
      <c r="F22" s="382"/>
    </row>
    <row r="23" spans="1:6" ht="12.75">
      <c r="A23" s="382"/>
      <c r="B23" s="382"/>
      <c r="C23" s="384"/>
      <c r="D23" s="382"/>
      <c r="E23" s="382"/>
      <c r="F23" s="382"/>
    </row>
    <row r="24" spans="1:6" ht="12.75">
      <c r="A24" s="382"/>
      <c r="B24" s="382"/>
      <c r="C24" s="384"/>
      <c r="D24" s="382"/>
      <c r="E24" s="382"/>
      <c r="F24" s="382"/>
    </row>
    <row r="25" spans="1:6" ht="12.75">
      <c r="A25" s="382"/>
      <c r="B25" s="382"/>
      <c r="C25" s="384"/>
      <c r="D25" s="382"/>
      <c r="E25" s="382"/>
      <c r="F25" s="382"/>
    </row>
    <row r="26" spans="1:6" ht="12.75">
      <c r="A26" s="382"/>
      <c r="B26" s="382"/>
      <c r="C26" s="384"/>
      <c r="D26" s="382"/>
      <c r="E26" s="382"/>
      <c r="F26" s="382"/>
    </row>
    <row r="27" spans="1:6" ht="12.75">
      <c r="A27" s="382"/>
      <c r="B27" s="382"/>
      <c r="C27" s="384"/>
      <c r="D27" s="382"/>
      <c r="E27" s="382"/>
      <c r="F27" s="382"/>
    </row>
    <row r="28" spans="1:6" ht="12.75">
      <c r="A28" s="382"/>
      <c r="B28" s="382"/>
      <c r="C28" s="384"/>
      <c r="D28" s="382"/>
      <c r="E28" s="382"/>
      <c r="F28" s="382"/>
    </row>
    <row r="29" spans="1:6" ht="12.75">
      <c r="A29" s="382"/>
      <c r="B29" s="382"/>
      <c r="C29" s="384"/>
      <c r="D29" s="382"/>
      <c r="E29" s="382"/>
      <c r="F29" s="382"/>
    </row>
  </sheetData>
  <sheetProtection sheet="1" insertRows="0" deleteRows="0"/>
  <mergeCells count="3">
    <mergeCell ref="A16:B16"/>
    <mergeCell ref="A3:B3"/>
    <mergeCell ref="A5:A15"/>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J37"/>
  <sheetViews>
    <sheetView workbookViewId="0" topLeftCell="A1">
      <selection activeCell="C32" sqref="C32"/>
    </sheetView>
  </sheetViews>
  <sheetFormatPr defaultColWidth="9.140625" defaultRowHeight="15"/>
  <cols>
    <col min="1" max="1" width="12.7109375" style="29" customWidth="1"/>
    <col min="2" max="2" width="44.8515625" style="29" customWidth="1"/>
    <col min="3" max="3" width="11.57421875" style="45" customWidth="1"/>
    <col min="4" max="4" width="9.140625" style="29" customWidth="1"/>
    <col min="5" max="5" width="10.00390625" style="29" customWidth="1"/>
    <col min="6" max="16384" width="9.140625" style="29" customWidth="1"/>
  </cols>
  <sheetData>
    <row r="1" spans="1:10" ht="18.75">
      <c r="A1" s="854" t="s">
        <v>22</v>
      </c>
      <c r="B1" s="48"/>
      <c r="D1" s="48"/>
      <c r="E1" s="48"/>
      <c r="F1" s="48"/>
      <c r="G1" s="48"/>
      <c r="H1" s="48"/>
      <c r="I1" s="48"/>
      <c r="J1" s="48"/>
    </row>
    <row r="2" spans="1:10" ht="13.5" thickBot="1">
      <c r="A2" s="48"/>
      <c r="B2" s="48"/>
      <c r="C2" s="57" t="s">
        <v>521</v>
      </c>
      <c r="D2" s="48"/>
      <c r="E2" s="48"/>
      <c r="F2" s="48"/>
      <c r="G2" s="48"/>
      <c r="H2" s="48"/>
      <c r="I2" s="48"/>
      <c r="J2" s="48"/>
    </row>
    <row r="3" spans="1:10" ht="13.5" thickBot="1">
      <c r="A3" s="1586" t="s">
        <v>541</v>
      </c>
      <c r="B3" s="1587"/>
      <c r="C3" s="213">
        <v>8561.68914</v>
      </c>
      <c r="D3" s="51"/>
      <c r="E3" s="50"/>
      <c r="F3" s="51"/>
      <c r="G3" s="48"/>
      <c r="H3" s="48"/>
      <c r="I3" s="48"/>
      <c r="J3" s="48"/>
    </row>
    <row r="4" spans="1:10" ht="12.75">
      <c r="A4" s="1505" t="s">
        <v>543</v>
      </c>
      <c r="B4" s="206" t="s">
        <v>578</v>
      </c>
      <c r="C4" s="214">
        <v>7956.2825</v>
      </c>
      <c r="D4" s="51"/>
      <c r="E4" s="50"/>
      <c r="F4" s="51"/>
      <c r="G4" s="48"/>
      <c r="H4" s="48"/>
      <c r="I4" s="48"/>
      <c r="J4" s="48"/>
    </row>
    <row r="5" spans="1:10" ht="12.75">
      <c r="A5" s="1508"/>
      <c r="B5" s="207" t="s">
        <v>544</v>
      </c>
      <c r="C5" s="215">
        <v>762.97615</v>
      </c>
      <c r="D5" s="51"/>
      <c r="E5" s="51"/>
      <c r="F5" s="51"/>
      <c r="G5" s="211"/>
      <c r="H5" s="48"/>
      <c r="I5" s="48"/>
      <c r="J5" s="48"/>
    </row>
    <row r="6" spans="1:10" ht="12.75">
      <c r="A6" s="1508"/>
      <c r="B6" s="207" t="s">
        <v>545</v>
      </c>
      <c r="C6" s="215"/>
      <c r="D6" s="212"/>
      <c r="E6" s="211"/>
      <c r="F6" s="211"/>
      <c r="G6" s="211"/>
      <c r="H6" s="48"/>
      <c r="I6" s="48"/>
      <c r="J6" s="48"/>
    </row>
    <row r="7" spans="1:10" ht="12.75">
      <c r="A7" s="1508"/>
      <c r="B7" s="207" t="s">
        <v>546</v>
      </c>
      <c r="C7" s="215"/>
      <c r="D7" s="212"/>
      <c r="E7" s="212"/>
      <c r="F7" s="212"/>
      <c r="G7" s="212"/>
      <c r="H7" s="48"/>
      <c r="I7" s="48"/>
      <c r="J7" s="48"/>
    </row>
    <row r="8" spans="1:10" ht="12.75">
      <c r="A8" s="1508"/>
      <c r="B8" s="207" t="s">
        <v>569</v>
      </c>
      <c r="C8" s="215"/>
      <c r="D8" s="212"/>
      <c r="E8" s="212"/>
      <c r="F8" s="212"/>
      <c r="G8" s="212"/>
      <c r="H8" s="48"/>
      <c r="I8" s="48"/>
      <c r="J8" s="48"/>
    </row>
    <row r="9" spans="1:10" ht="13.5" thickBot="1">
      <c r="A9" s="1508"/>
      <c r="B9" s="207" t="s">
        <v>726</v>
      </c>
      <c r="C9" s="215"/>
      <c r="D9" s="212"/>
      <c r="E9" s="211"/>
      <c r="F9" s="211"/>
      <c r="G9" s="211"/>
      <c r="H9" s="48"/>
      <c r="I9" s="48"/>
      <c r="J9" s="48"/>
    </row>
    <row r="10" spans="1:10" ht="13.5" thickBot="1">
      <c r="A10" s="1511"/>
      <c r="B10" s="208" t="s">
        <v>525</v>
      </c>
      <c r="C10" s="1163">
        <f>SUM(C4:C9)</f>
        <v>8719.25865</v>
      </c>
      <c r="D10" s="52"/>
      <c r="E10" s="52"/>
      <c r="F10" s="52"/>
      <c r="G10" s="52"/>
      <c r="H10" s="48"/>
      <c r="I10" s="48"/>
      <c r="J10" s="48"/>
    </row>
    <row r="11" spans="1:10" ht="12.75">
      <c r="A11" s="1588" t="s">
        <v>548</v>
      </c>
      <c r="B11" s="206" t="s">
        <v>579</v>
      </c>
      <c r="C11" s="214">
        <v>1341.60586</v>
      </c>
      <c r="D11" s="53"/>
      <c r="E11" s="53"/>
      <c r="F11" s="53"/>
      <c r="G11" s="54"/>
      <c r="H11" s="48"/>
      <c r="I11" s="48"/>
      <c r="J11" s="48"/>
    </row>
    <row r="12" spans="1:10" ht="12.75">
      <c r="A12" s="1589"/>
      <c r="B12" s="207" t="s">
        <v>550</v>
      </c>
      <c r="C12" s="215"/>
      <c r="D12" s="54"/>
      <c r="E12" s="54"/>
      <c r="F12" s="53"/>
      <c r="G12" s="54"/>
      <c r="H12" s="48"/>
      <c r="I12" s="48"/>
      <c r="J12" s="48"/>
    </row>
    <row r="13" spans="1:10" ht="12.75">
      <c r="A13" s="1589"/>
      <c r="B13" s="207" t="s">
        <v>551</v>
      </c>
      <c r="C13" s="215"/>
      <c r="D13" s="54"/>
      <c r="E13" s="54"/>
      <c r="F13" s="54"/>
      <c r="G13" s="54"/>
      <c r="H13" s="48"/>
      <c r="I13" s="48"/>
      <c r="J13" s="48"/>
    </row>
    <row r="14" spans="1:10" ht="12.75">
      <c r="A14" s="1589"/>
      <c r="B14" s="207" t="s">
        <v>570</v>
      </c>
      <c r="C14" s="215"/>
      <c r="D14" s="55"/>
      <c r="E14" s="55"/>
      <c r="F14" s="55"/>
      <c r="G14" s="55"/>
      <c r="H14" s="48"/>
      <c r="I14" s="48"/>
      <c r="J14" s="48"/>
    </row>
    <row r="15" spans="1:10" ht="13.5" thickBot="1">
      <c r="A15" s="1589"/>
      <c r="B15" s="209" t="s">
        <v>727</v>
      </c>
      <c r="C15" s="216"/>
      <c r="D15" s="55"/>
      <c r="E15" s="55"/>
      <c r="F15" s="55"/>
      <c r="G15" s="55"/>
      <c r="H15" s="48"/>
      <c r="I15" s="48"/>
      <c r="J15" s="48"/>
    </row>
    <row r="16" spans="1:10" ht="13.5" thickBot="1">
      <c r="A16" s="1590"/>
      <c r="B16" s="208" t="s">
        <v>525</v>
      </c>
      <c r="C16" s="1163">
        <f>SUM(C11:C15)</f>
        <v>1341.60586</v>
      </c>
      <c r="D16" s="52"/>
      <c r="E16" s="52"/>
      <c r="F16" s="52"/>
      <c r="G16" s="52"/>
      <c r="H16" s="48"/>
      <c r="I16" s="48"/>
      <c r="J16" s="48"/>
    </row>
    <row r="17" spans="1:10" ht="13.5" thickBot="1">
      <c r="A17" s="1586" t="s">
        <v>542</v>
      </c>
      <c r="B17" s="1587"/>
      <c r="C17" s="1163">
        <f>C3+C10-C16</f>
        <v>15939.341929999999</v>
      </c>
      <c r="D17" s="52"/>
      <c r="E17" s="52"/>
      <c r="F17" s="52"/>
      <c r="G17" s="52"/>
      <c r="H17" s="48"/>
      <c r="I17" s="48"/>
      <c r="J17" s="48"/>
    </row>
    <row r="18" spans="1:10" ht="12.75">
      <c r="A18" s="52"/>
      <c r="B18" s="52"/>
      <c r="C18" s="56"/>
      <c r="D18" s="52"/>
      <c r="E18" s="52"/>
      <c r="F18" s="52"/>
      <c r="G18" s="52"/>
      <c r="H18" s="48"/>
      <c r="I18" s="48"/>
      <c r="J18" s="48"/>
    </row>
    <row r="19" spans="1:10" ht="12.75">
      <c r="A19" s="254" t="s">
        <v>932</v>
      </c>
      <c r="B19" s="52"/>
      <c r="C19" s="56"/>
      <c r="D19" s="52"/>
      <c r="E19" s="52"/>
      <c r="F19" s="52"/>
      <c r="G19" s="52"/>
      <c r="H19" s="48"/>
      <c r="I19" s="48"/>
      <c r="J19" s="48"/>
    </row>
    <row r="20" spans="1:10" ht="12.75">
      <c r="A20" s="210" t="s">
        <v>666</v>
      </c>
      <c r="B20" s="52"/>
      <c r="C20" s="56"/>
      <c r="D20" s="52"/>
      <c r="E20" s="52"/>
      <c r="F20" s="52"/>
      <c r="G20" s="52"/>
      <c r="H20" s="48"/>
      <c r="I20" s="48"/>
      <c r="J20" s="48"/>
    </row>
    <row r="21" spans="1:10" ht="12.75">
      <c r="A21" s="413" t="s">
        <v>939</v>
      </c>
      <c r="B21" s="46"/>
      <c r="C21" s="47"/>
      <c r="D21" s="52"/>
      <c r="E21" s="52"/>
      <c r="F21" s="52"/>
      <c r="G21" s="52"/>
      <c r="H21" s="48"/>
      <c r="I21" s="48"/>
      <c r="J21" s="48"/>
    </row>
    <row r="22" spans="1:10" ht="25.5" customHeight="1">
      <c r="A22" s="1612" t="s">
        <v>940</v>
      </c>
      <c r="B22" s="1613"/>
      <c r="C22" s="1613"/>
      <c r="D22" s="1613"/>
      <c r="E22" s="52"/>
      <c r="F22" s="52"/>
      <c r="G22" s="52"/>
      <c r="H22" s="48"/>
      <c r="I22" s="48"/>
      <c r="J22" s="48"/>
    </row>
    <row r="23" spans="1:10" ht="12.75">
      <c r="A23" s="52"/>
      <c r="B23" s="52"/>
      <c r="C23" s="56"/>
      <c r="D23" s="52"/>
      <c r="E23" s="52"/>
      <c r="F23" s="52"/>
      <c r="G23" s="52"/>
      <c r="H23" s="48"/>
      <c r="I23" s="48"/>
      <c r="J23" s="48"/>
    </row>
    <row r="24" spans="1:10" ht="12.75">
      <c r="A24" s="52"/>
      <c r="B24" s="52"/>
      <c r="C24" s="56"/>
      <c r="D24" s="52"/>
      <c r="E24" s="52"/>
      <c r="F24" s="52"/>
      <c r="G24" s="52"/>
      <c r="H24" s="48"/>
      <c r="I24" s="48"/>
      <c r="J24" s="48"/>
    </row>
    <row r="25" spans="1:10" ht="12.75">
      <c r="A25" s="52"/>
      <c r="B25" s="52"/>
      <c r="C25" s="56"/>
      <c r="D25" s="52"/>
      <c r="E25" s="52"/>
      <c r="F25" s="52"/>
      <c r="G25" s="52"/>
      <c r="H25" s="48"/>
      <c r="I25" s="48"/>
      <c r="J25" s="48"/>
    </row>
    <row r="26" spans="1:10" ht="12.75">
      <c r="A26" s="52"/>
      <c r="B26" s="52"/>
      <c r="C26" s="56"/>
      <c r="D26" s="52"/>
      <c r="E26" s="52"/>
      <c r="F26" s="52"/>
      <c r="G26" s="52"/>
      <c r="H26" s="48"/>
      <c r="I26" s="48"/>
      <c r="J26" s="48"/>
    </row>
    <row r="27" spans="1:10" ht="12.75">
      <c r="A27" s="52"/>
      <c r="B27" s="52"/>
      <c r="C27" s="56"/>
      <c r="D27" s="52"/>
      <c r="E27" s="52"/>
      <c r="F27" s="52"/>
      <c r="G27" s="52"/>
      <c r="H27" s="48"/>
      <c r="I27" s="48"/>
      <c r="J27" s="48"/>
    </row>
    <row r="28" spans="1:10" ht="12.75">
      <c r="A28" s="52"/>
      <c r="B28" s="52"/>
      <c r="C28" s="56"/>
      <c r="D28" s="52"/>
      <c r="E28" s="52"/>
      <c r="F28" s="52"/>
      <c r="G28" s="52"/>
      <c r="H28" s="48"/>
      <c r="I28" s="48"/>
      <c r="J28" s="48"/>
    </row>
    <row r="29" spans="1:10" ht="12.75">
      <c r="A29" s="52"/>
      <c r="B29" s="52"/>
      <c r="C29" s="56"/>
      <c r="D29" s="52"/>
      <c r="E29" s="52"/>
      <c r="F29" s="52"/>
      <c r="G29" s="52"/>
      <c r="H29" s="48"/>
      <c r="I29" s="48"/>
      <c r="J29" s="48"/>
    </row>
    <row r="30" spans="1:10" ht="12.75">
      <c r="A30" s="48"/>
      <c r="B30" s="48"/>
      <c r="C30" s="49"/>
      <c r="D30" s="48"/>
      <c r="E30" s="48"/>
      <c r="F30" s="48"/>
      <c r="G30" s="48"/>
      <c r="H30" s="48"/>
      <c r="I30" s="48"/>
      <c r="J30" s="48"/>
    </row>
    <row r="31" spans="1:10" ht="12.75">
      <c r="A31" s="48"/>
      <c r="B31" s="48"/>
      <c r="C31" s="49"/>
      <c r="D31" s="48"/>
      <c r="E31" s="48"/>
      <c r="F31" s="48"/>
      <c r="G31" s="48"/>
      <c r="H31" s="48"/>
      <c r="I31" s="48"/>
      <c r="J31" s="48"/>
    </row>
    <row r="32" spans="1:10" ht="12.75">
      <c r="A32" s="48"/>
      <c r="B32" s="48"/>
      <c r="C32" s="49"/>
      <c r="D32" s="48"/>
      <c r="E32" s="48"/>
      <c r="F32" s="48"/>
      <c r="G32" s="48"/>
      <c r="H32" s="48"/>
      <c r="I32" s="48"/>
      <c r="J32" s="48"/>
    </row>
    <row r="33" spans="1:10" ht="12.75">
      <c r="A33" s="48"/>
      <c r="B33" s="48"/>
      <c r="C33" s="49"/>
      <c r="D33" s="48"/>
      <c r="E33" s="48"/>
      <c r="F33" s="48"/>
      <c r="G33" s="48"/>
      <c r="H33" s="48"/>
      <c r="I33" s="48"/>
      <c r="J33" s="48"/>
    </row>
    <row r="34" spans="1:10" ht="12.75">
      <c r="A34" s="48"/>
      <c r="B34" s="48"/>
      <c r="C34" s="49"/>
      <c r="D34" s="48"/>
      <c r="E34" s="48"/>
      <c r="F34" s="48"/>
      <c r="G34" s="48"/>
      <c r="H34" s="48"/>
      <c r="I34" s="48"/>
      <c r="J34" s="48"/>
    </row>
    <row r="35" spans="1:10" ht="12.75">
      <c r="A35" s="48"/>
      <c r="B35" s="48"/>
      <c r="D35" s="48"/>
      <c r="E35" s="48"/>
      <c r="F35" s="48"/>
      <c r="G35" s="48"/>
      <c r="H35" s="48"/>
      <c r="I35" s="48"/>
      <c r="J35" s="48"/>
    </row>
    <row r="36" spans="4:10" ht="12.75">
      <c r="D36" s="48"/>
      <c r="E36" s="48"/>
      <c r="F36" s="48"/>
      <c r="G36" s="48"/>
      <c r="H36" s="48"/>
      <c r="I36" s="48"/>
      <c r="J36" s="48"/>
    </row>
    <row r="37" spans="4:10" ht="12.75">
      <c r="D37" s="48"/>
      <c r="E37" s="48"/>
      <c r="F37" s="48"/>
      <c r="G37" s="48"/>
      <c r="H37" s="48"/>
      <c r="I37" s="48"/>
      <c r="J37" s="48"/>
    </row>
  </sheetData>
  <sheetProtection sheet="1" insertRows="0" deleteRows="0"/>
  <mergeCells count="5">
    <mergeCell ref="A4:A10"/>
    <mergeCell ref="A11:A16"/>
    <mergeCell ref="A3:B3"/>
    <mergeCell ref="A17:B17"/>
    <mergeCell ref="A22:D22"/>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90"/>
  <sheetViews>
    <sheetView zoomScalePageLayoutView="0" workbookViewId="0" topLeftCell="A1">
      <pane ySplit="5" topLeftCell="A42" activePane="bottomLeft" state="frozen"/>
      <selection pane="topLeft" activeCell="D81" sqref="D81:E81"/>
      <selection pane="bottomLeft" activeCell="E67" sqref="E67"/>
    </sheetView>
  </sheetViews>
  <sheetFormatPr defaultColWidth="9.140625" defaultRowHeight="15"/>
  <cols>
    <col min="1" max="1" width="60.421875" style="204" customWidth="1"/>
    <col min="2" max="2" width="13.8515625" style="205" customWidth="1"/>
    <col min="3" max="3" width="9.140625" style="205" customWidth="1"/>
    <col min="4" max="4" width="12.57421875" style="203" customWidth="1"/>
    <col min="5" max="5" width="15.140625" style="203" customWidth="1"/>
    <col min="6" max="6" width="8.8515625" style="72" bestFit="1" customWidth="1"/>
    <col min="7" max="7" width="9.140625" style="951" customWidth="1"/>
    <col min="8" max="16384" width="9.140625" style="72" customWidth="1"/>
  </cols>
  <sheetData>
    <row r="1" spans="1:6" ht="18.75">
      <c r="A1" s="1274" t="s">
        <v>1090</v>
      </c>
      <c r="B1" s="1274"/>
      <c r="C1" s="1274"/>
      <c r="D1" s="1274"/>
      <c r="E1" s="1274"/>
      <c r="F1" s="21"/>
    </row>
    <row r="2" spans="1:6" ht="12.75" customHeight="1" thickBot="1">
      <c r="A2" s="1275"/>
      <c r="B2" s="1275"/>
      <c r="C2" s="1275"/>
      <c r="D2" s="1275"/>
      <c r="E2" s="1275"/>
      <c r="F2" s="21"/>
    </row>
    <row r="3" spans="1:6" ht="27.75" customHeight="1" thickBot="1">
      <c r="A3" s="1276" t="s">
        <v>676</v>
      </c>
      <c r="B3" s="1277"/>
      <c r="C3" s="1277"/>
      <c r="D3" s="1277"/>
      <c r="E3" s="1278"/>
      <c r="F3" s="58"/>
    </row>
    <row r="4" spans="1:6" ht="15" customHeight="1" thickBot="1">
      <c r="A4" s="1279" t="s">
        <v>625</v>
      </c>
      <c r="B4" s="1280"/>
      <c r="C4" s="1280"/>
      <c r="D4" s="1280"/>
      <c r="E4" s="1281"/>
      <c r="F4" s="21"/>
    </row>
    <row r="5" spans="1:7" s="199" customFormat="1" ht="40.5" customHeight="1" thickBot="1">
      <c r="A5" s="26" t="s">
        <v>626</v>
      </c>
      <c r="B5" s="27" t="s">
        <v>671</v>
      </c>
      <c r="C5" s="28" t="s">
        <v>677</v>
      </c>
      <c r="D5" s="81" t="s">
        <v>42</v>
      </c>
      <c r="E5" s="82" t="s">
        <v>43</v>
      </c>
      <c r="F5" s="60"/>
      <c r="G5" s="952" t="s">
        <v>1098</v>
      </c>
    </row>
    <row r="6" spans="1:7" s="199" customFormat="1" ht="12.75" customHeight="1">
      <c r="A6" s="71" t="s">
        <v>486</v>
      </c>
      <c r="B6" s="1282"/>
      <c r="C6" s="1283"/>
      <c r="D6" s="83" t="s">
        <v>608</v>
      </c>
      <c r="E6" s="84" t="s">
        <v>527</v>
      </c>
      <c r="F6" s="59"/>
      <c r="G6" s="953"/>
    </row>
    <row r="7" spans="1:7" ht="12.75">
      <c r="A7" s="860" t="s">
        <v>951</v>
      </c>
      <c r="B7" s="862" t="s">
        <v>961</v>
      </c>
      <c r="C7" s="61" t="s">
        <v>147</v>
      </c>
      <c r="D7" s="1026">
        <f>SUM(D8:D13)</f>
        <v>42130.39411</v>
      </c>
      <c r="E7" s="1027">
        <f>SUM(E8:E13)</f>
        <v>2224.82416</v>
      </c>
      <c r="F7" s="62"/>
      <c r="G7" s="954">
        <f>D7+E7</f>
        <v>44355.21827</v>
      </c>
    </row>
    <row r="8" spans="1:7" ht="12.75">
      <c r="A8" s="200" t="s">
        <v>952</v>
      </c>
      <c r="B8" s="861" t="s">
        <v>953</v>
      </c>
      <c r="C8" s="63" t="s">
        <v>150</v>
      </c>
      <c r="D8" s="332">
        <v>17328.46073</v>
      </c>
      <c r="E8" s="333">
        <v>455.46059</v>
      </c>
      <c r="F8" s="62"/>
      <c r="G8" s="954">
        <f aca="true" t="shared" si="0" ref="G8:G71">D8+E8</f>
        <v>17783.921319999998</v>
      </c>
    </row>
    <row r="9" spans="1:7" ht="12.75">
      <c r="A9" s="200" t="s">
        <v>954</v>
      </c>
      <c r="B9" s="64">
        <v>504</v>
      </c>
      <c r="C9" s="63" t="s">
        <v>153</v>
      </c>
      <c r="D9" s="332">
        <v>0</v>
      </c>
      <c r="E9" s="333">
        <v>440.47764</v>
      </c>
      <c r="F9" s="62"/>
      <c r="G9" s="954">
        <f t="shared" si="0"/>
        <v>440.47764</v>
      </c>
    </row>
    <row r="10" spans="1:7" ht="12.75">
      <c r="A10" s="200" t="s">
        <v>955</v>
      </c>
      <c r="B10" s="64">
        <v>511</v>
      </c>
      <c r="C10" s="63" t="s">
        <v>156</v>
      </c>
      <c r="D10" s="332">
        <v>3199.38041</v>
      </c>
      <c r="E10" s="333">
        <v>10.82</v>
      </c>
      <c r="F10" s="62"/>
      <c r="G10" s="954">
        <f t="shared" si="0"/>
        <v>3210.2004100000004</v>
      </c>
    </row>
    <row r="11" spans="1:7" ht="12.75">
      <c r="A11" s="200" t="s">
        <v>956</v>
      </c>
      <c r="B11" s="64">
        <v>512</v>
      </c>
      <c r="C11" s="63" t="s">
        <v>159</v>
      </c>
      <c r="D11" s="332">
        <v>3720.60454</v>
      </c>
      <c r="E11" s="333">
        <v>11.04556</v>
      </c>
      <c r="F11" s="62"/>
      <c r="G11" s="954">
        <f t="shared" si="0"/>
        <v>3731.6501</v>
      </c>
    </row>
    <row r="12" spans="1:7" ht="12.75">
      <c r="A12" s="200" t="s">
        <v>957</v>
      </c>
      <c r="B12" s="64">
        <v>513</v>
      </c>
      <c r="C12" s="63" t="s">
        <v>162</v>
      </c>
      <c r="D12" s="332">
        <v>97.70251</v>
      </c>
      <c r="E12" s="333">
        <v>592.47189</v>
      </c>
      <c r="F12" s="62"/>
      <c r="G12" s="954">
        <f t="shared" si="0"/>
        <v>690.1744</v>
      </c>
    </row>
    <row r="13" spans="1:7" ht="12.75">
      <c r="A13" s="200" t="s">
        <v>958</v>
      </c>
      <c r="B13" s="64">
        <v>518</v>
      </c>
      <c r="C13" s="63" t="s">
        <v>165</v>
      </c>
      <c r="D13" s="332">
        <v>17784.24592</v>
      </c>
      <c r="E13" s="333">
        <v>714.54848</v>
      </c>
      <c r="F13" s="62"/>
      <c r="G13" s="954">
        <f t="shared" si="0"/>
        <v>18498.794400000002</v>
      </c>
    </row>
    <row r="14" spans="1:7" ht="12.75">
      <c r="A14" s="200" t="s">
        <v>959</v>
      </c>
      <c r="B14" s="862" t="s">
        <v>962</v>
      </c>
      <c r="C14" s="63" t="s">
        <v>168</v>
      </c>
      <c r="D14" s="1026">
        <f>SUM(D15:D17)</f>
        <v>-281.018</v>
      </c>
      <c r="E14" s="1027">
        <f>SUM(E15:E17)</f>
        <v>0</v>
      </c>
      <c r="F14" s="62"/>
      <c r="G14" s="954">
        <f t="shared" si="0"/>
        <v>-281.018</v>
      </c>
    </row>
    <row r="15" spans="1:7" ht="12.75">
      <c r="A15" s="200" t="s">
        <v>960</v>
      </c>
      <c r="B15" s="861" t="s">
        <v>1045</v>
      </c>
      <c r="C15" s="63" t="s">
        <v>171</v>
      </c>
      <c r="D15" s="332">
        <v>0</v>
      </c>
      <c r="E15" s="333">
        <v>0</v>
      </c>
      <c r="F15" s="62"/>
      <c r="G15" s="954">
        <f t="shared" si="0"/>
        <v>0</v>
      </c>
    </row>
    <row r="16" spans="1:7" ht="12.75">
      <c r="A16" s="200" t="s">
        <v>963</v>
      </c>
      <c r="B16" s="64">
        <v>571.572</v>
      </c>
      <c r="C16" s="63" t="s">
        <v>174</v>
      </c>
      <c r="D16" s="332">
        <v>-281.018</v>
      </c>
      <c r="E16" s="333">
        <v>0</v>
      </c>
      <c r="F16" s="62"/>
      <c r="G16" s="954">
        <f t="shared" si="0"/>
        <v>-281.018</v>
      </c>
    </row>
    <row r="17" spans="1:7" ht="12.75">
      <c r="A17" s="200" t="s">
        <v>964</v>
      </c>
      <c r="B17" s="64">
        <v>573.574</v>
      </c>
      <c r="C17" s="63" t="s">
        <v>177</v>
      </c>
      <c r="D17" s="332">
        <v>0</v>
      </c>
      <c r="E17" s="333">
        <v>0</v>
      </c>
      <c r="F17" s="62"/>
      <c r="G17" s="954">
        <f t="shared" si="0"/>
        <v>0</v>
      </c>
    </row>
    <row r="18" spans="1:7" ht="12.75">
      <c r="A18" s="200" t="s">
        <v>965</v>
      </c>
      <c r="B18" s="861" t="s">
        <v>971</v>
      </c>
      <c r="C18" s="201" t="s">
        <v>180</v>
      </c>
      <c r="D18" s="1036">
        <f>SUM(D19:D23)</f>
        <v>198478.65970000002</v>
      </c>
      <c r="E18" s="1037">
        <f>SUM(E19:E23)</f>
        <v>1202.751</v>
      </c>
      <c r="F18" s="62"/>
      <c r="G18" s="954">
        <f t="shared" si="0"/>
        <v>199681.4107</v>
      </c>
    </row>
    <row r="19" spans="1:7" ht="12.75">
      <c r="A19" s="200" t="s">
        <v>966</v>
      </c>
      <c r="B19" s="64">
        <v>521</v>
      </c>
      <c r="C19" s="201" t="s">
        <v>183</v>
      </c>
      <c r="D19" s="332">
        <v>147296.659</v>
      </c>
      <c r="E19" s="333">
        <v>948.107</v>
      </c>
      <c r="F19" s="62"/>
      <c r="G19" s="954">
        <f t="shared" si="0"/>
        <v>148244.766</v>
      </c>
    </row>
    <row r="20" spans="1:7" ht="12.75">
      <c r="A20" s="200" t="s">
        <v>967</v>
      </c>
      <c r="B20" s="64">
        <v>524</v>
      </c>
      <c r="C20" s="201" t="s">
        <v>185</v>
      </c>
      <c r="D20" s="332">
        <v>46437.101</v>
      </c>
      <c r="E20" s="333">
        <v>251.538</v>
      </c>
      <c r="F20" s="62"/>
      <c r="G20" s="954">
        <f t="shared" si="0"/>
        <v>46688.639</v>
      </c>
    </row>
    <row r="21" spans="1:7" ht="12.75">
      <c r="A21" s="200" t="s">
        <v>968</v>
      </c>
      <c r="B21" s="64">
        <v>525</v>
      </c>
      <c r="C21" s="201" t="s">
        <v>188</v>
      </c>
      <c r="D21" s="332">
        <v>0</v>
      </c>
      <c r="E21" s="333">
        <v>0</v>
      </c>
      <c r="F21" s="62"/>
      <c r="G21" s="954">
        <f t="shared" si="0"/>
        <v>0</v>
      </c>
    </row>
    <row r="22" spans="1:7" ht="12.75">
      <c r="A22" s="200" t="s">
        <v>969</v>
      </c>
      <c r="B22" s="64">
        <v>527</v>
      </c>
      <c r="C22" s="201" t="s">
        <v>190</v>
      </c>
      <c r="D22" s="332">
        <v>2652.783</v>
      </c>
      <c r="E22" s="333">
        <v>3.106</v>
      </c>
      <c r="F22" s="62"/>
      <c r="G22" s="954">
        <f t="shared" si="0"/>
        <v>2655.889</v>
      </c>
    </row>
    <row r="23" spans="1:7" ht="12.75">
      <c r="A23" s="200" t="s">
        <v>970</v>
      </c>
      <c r="B23" s="64">
        <v>528</v>
      </c>
      <c r="C23" s="201" t="s">
        <v>193</v>
      </c>
      <c r="D23" s="332">
        <v>2092.1167</v>
      </c>
      <c r="E23" s="333">
        <v>0</v>
      </c>
      <c r="F23" s="62"/>
      <c r="G23" s="954">
        <f t="shared" si="0"/>
        <v>2092.1167</v>
      </c>
    </row>
    <row r="24" spans="1:7" ht="12.75">
      <c r="A24" s="200" t="s">
        <v>972</v>
      </c>
      <c r="B24" s="861" t="s">
        <v>975</v>
      </c>
      <c r="C24" s="201" t="s">
        <v>204</v>
      </c>
      <c r="D24" s="1036">
        <f>SUM(D25:D25)</f>
        <v>9.06</v>
      </c>
      <c r="E24" s="1037">
        <f>SUM(E25:E25)</f>
        <v>6.354</v>
      </c>
      <c r="F24" s="62"/>
      <c r="G24" s="954">
        <f t="shared" si="0"/>
        <v>15.414000000000001</v>
      </c>
    </row>
    <row r="25" spans="1:7" ht="12.75">
      <c r="A25" s="200" t="s">
        <v>973</v>
      </c>
      <c r="B25" s="861" t="s">
        <v>974</v>
      </c>
      <c r="C25" s="201" t="s">
        <v>207</v>
      </c>
      <c r="D25" s="332">
        <v>9.06</v>
      </c>
      <c r="E25" s="333">
        <v>6.354</v>
      </c>
      <c r="F25" s="62"/>
      <c r="G25" s="954">
        <f t="shared" si="0"/>
        <v>15.414000000000001</v>
      </c>
    </row>
    <row r="26" spans="1:7" ht="12.75">
      <c r="A26" s="200" t="s">
        <v>976</v>
      </c>
      <c r="B26" s="861" t="s">
        <v>1003</v>
      </c>
      <c r="C26" s="201" t="s">
        <v>210</v>
      </c>
      <c r="D26" s="1036">
        <f>SUM(D27:D33)</f>
        <v>45680.418739999994</v>
      </c>
      <c r="E26" s="1037">
        <f>SUM(E27:E33)</f>
        <v>395.02175</v>
      </c>
      <c r="F26" s="62"/>
      <c r="G26" s="954">
        <f t="shared" si="0"/>
        <v>46075.44048999999</v>
      </c>
    </row>
    <row r="27" spans="1:7" ht="12.75">
      <c r="A27" s="200" t="s">
        <v>977</v>
      </c>
      <c r="B27" s="64">
        <v>541.542</v>
      </c>
      <c r="C27" s="201" t="s">
        <v>212</v>
      </c>
      <c r="D27" s="332">
        <v>0.00306</v>
      </c>
      <c r="E27" s="333">
        <v>0</v>
      </c>
      <c r="F27" s="62"/>
      <c r="G27" s="954">
        <f t="shared" si="0"/>
        <v>0.00306</v>
      </c>
    </row>
    <row r="28" spans="1:7" ht="12.75">
      <c r="A28" s="200" t="s">
        <v>978</v>
      </c>
      <c r="B28" s="64">
        <v>543</v>
      </c>
      <c r="C28" s="201" t="s">
        <v>214</v>
      </c>
      <c r="D28" s="332">
        <v>0</v>
      </c>
      <c r="E28" s="333">
        <v>0</v>
      </c>
      <c r="F28" s="62"/>
      <c r="G28" s="954">
        <f t="shared" si="0"/>
        <v>0</v>
      </c>
    </row>
    <row r="29" spans="1:7" ht="12.75">
      <c r="A29" s="200" t="s">
        <v>979</v>
      </c>
      <c r="B29" s="64">
        <v>544</v>
      </c>
      <c r="C29" s="201" t="s">
        <v>216</v>
      </c>
      <c r="D29" s="332">
        <v>0</v>
      </c>
      <c r="E29" s="333">
        <v>0</v>
      </c>
      <c r="F29" s="62"/>
      <c r="G29" s="954">
        <f t="shared" si="0"/>
        <v>0</v>
      </c>
    </row>
    <row r="30" spans="1:7" ht="12.75">
      <c r="A30" s="200" t="s">
        <v>980</v>
      </c>
      <c r="B30" s="64">
        <v>545</v>
      </c>
      <c r="C30" s="201" t="s">
        <v>219</v>
      </c>
      <c r="D30" s="332">
        <v>20.93933</v>
      </c>
      <c r="E30" s="333">
        <v>0</v>
      </c>
      <c r="F30" s="62"/>
      <c r="G30" s="954">
        <f t="shared" si="0"/>
        <v>20.93933</v>
      </c>
    </row>
    <row r="31" spans="1:7" ht="12.75">
      <c r="A31" s="200" t="s">
        <v>981</v>
      </c>
      <c r="B31" s="64">
        <v>546</v>
      </c>
      <c r="C31" s="201" t="s">
        <v>222</v>
      </c>
      <c r="D31" s="332">
        <v>0</v>
      </c>
      <c r="E31" s="333">
        <v>205</v>
      </c>
      <c r="F31" s="62"/>
      <c r="G31" s="954">
        <f t="shared" si="0"/>
        <v>205</v>
      </c>
    </row>
    <row r="32" spans="1:7" ht="12.75">
      <c r="A32" s="200" t="s">
        <v>982</v>
      </c>
      <c r="B32" s="64">
        <v>548</v>
      </c>
      <c r="C32" s="201" t="s">
        <v>225</v>
      </c>
      <c r="D32" s="332">
        <v>0</v>
      </c>
      <c r="E32" s="333">
        <v>0</v>
      </c>
      <c r="F32" s="62"/>
      <c r="G32" s="954">
        <f t="shared" si="0"/>
        <v>0</v>
      </c>
    </row>
    <row r="33" spans="1:7" ht="12.75">
      <c r="A33" s="200" t="s">
        <v>983</v>
      </c>
      <c r="B33" s="64">
        <v>549</v>
      </c>
      <c r="C33" s="201" t="s">
        <v>227</v>
      </c>
      <c r="D33" s="332">
        <v>45659.47635</v>
      </c>
      <c r="E33" s="333">
        <v>190.02175</v>
      </c>
      <c r="F33" s="62"/>
      <c r="G33" s="954">
        <f t="shared" si="0"/>
        <v>45849.4981</v>
      </c>
    </row>
    <row r="34" spans="1:7" ht="12.75" customHeight="1">
      <c r="A34" s="200" t="s">
        <v>984</v>
      </c>
      <c r="B34" s="861" t="s">
        <v>985</v>
      </c>
      <c r="C34" s="201" t="s">
        <v>228</v>
      </c>
      <c r="D34" s="1036">
        <f>SUM(D35:D39)</f>
        <v>9489.3095</v>
      </c>
      <c r="E34" s="1037">
        <f>SUM(E35:E39)</f>
        <v>0</v>
      </c>
      <c r="F34" s="62"/>
      <c r="G34" s="954">
        <f t="shared" si="0"/>
        <v>9489.3095</v>
      </c>
    </row>
    <row r="35" spans="1:7" ht="12.75">
      <c r="A35" s="200" t="s">
        <v>986</v>
      </c>
      <c r="B35" s="64">
        <v>551</v>
      </c>
      <c r="C35" s="201" t="s">
        <v>230</v>
      </c>
      <c r="D35" s="332">
        <v>8907.8145</v>
      </c>
      <c r="E35" s="333">
        <v>0</v>
      </c>
      <c r="F35" s="62"/>
      <c r="G35" s="954">
        <f t="shared" si="0"/>
        <v>8907.8145</v>
      </c>
    </row>
    <row r="36" spans="1:7" ht="12.75" customHeight="1">
      <c r="A36" s="200" t="s">
        <v>987</v>
      </c>
      <c r="B36" s="64">
        <v>552</v>
      </c>
      <c r="C36" s="201" t="s">
        <v>233</v>
      </c>
      <c r="D36" s="332">
        <v>6.828</v>
      </c>
      <c r="E36" s="333">
        <v>0</v>
      </c>
      <c r="F36" s="62"/>
      <c r="G36" s="954">
        <f t="shared" si="0"/>
        <v>6.828</v>
      </c>
    </row>
    <row r="37" spans="1:7" ht="12.75">
      <c r="A37" s="200" t="s">
        <v>988</v>
      </c>
      <c r="B37" s="64">
        <v>553</v>
      </c>
      <c r="C37" s="201" t="s">
        <v>236</v>
      </c>
      <c r="D37" s="332">
        <v>0</v>
      </c>
      <c r="E37" s="333">
        <v>0</v>
      </c>
      <c r="F37" s="62"/>
      <c r="G37" s="954">
        <f t="shared" si="0"/>
        <v>0</v>
      </c>
    </row>
    <row r="38" spans="1:7" ht="12.75">
      <c r="A38" s="200" t="s">
        <v>989</v>
      </c>
      <c r="B38" s="64">
        <v>554</v>
      </c>
      <c r="C38" s="201" t="s">
        <v>239</v>
      </c>
      <c r="D38" s="332">
        <v>0</v>
      </c>
      <c r="E38" s="333">
        <v>0</v>
      </c>
      <c r="F38" s="62"/>
      <c r="G38" s="954">
        <f t="shared" si="0"/>
        <v>0</v>
      </c>
    </row>
    <row r="39" spans="1:7" ht="12.75">
      <c r="A39" s="200" t="s">
        <v>992</v>
      </c>
      <c r="B39" s="64">
        <v>556.559</v>
      </c>
      <c r="C39" s="201" t="s">
        <v>242</v>
      </c>
      <c r="D39" s="332">
        <v>574.667</v>
      </c>
      <c r="E39" s="333">
        <v>0</v>
      </c>
      <c r="F39" s="62"/>
      <c r="G39" s="954">
        <f t="shared" si="0"/>
        <v>574.667</v>
      </c>
    </row>
    <row r="40" spans="1:7" ht="12.75">
      <c r="A40" s="200" t="s">
        <v>990</v>
      </c>
      <c r="B40" s="861" t="s">
        <v>991</v>
      </c>
      <c r="C40" s="201" t="s">
        <v>245</v>
      </c>
      <c r="D40" s="1036">
        <f>SUM(D41:D41)</f>
        <v>0</v>
      </c>
      <c r="E40" s="1037">
        <f>SUM(E41:E41)</f>
        <v>0</v>
      </c>
      <c r="F40" s="62"/>
      <c r="G40" s="954">
        <f t="shared" si="0"/>
        <v>0</v>
      </c>
    </row>
    <row r="41" spans="1:7" ht="25.5">
      <c r="A41" s="200" t="s">
        <v>993</v>
      </c>
      <c r="B41" s="64">
        <v>581.582</v>
      </c>
      <c r="C41" s="201" t="s">
        <v>248</v>
      </c>
      <c r="D41" s="332">
        <v>0</v>
      </c>
      <c r="E41" s="333">
        <v>0</v>
      </c>
      <c r="F41" s="62"/>
      <c r="G41" s="954">
        <f t="shared" si="0"/>
        <v>0</v>
      </c>
    </row>
    <row r="42" spans="1:7" ht="12.75">
      <c r="A42" s="23" t="s">
        <v>494</v>
      </c>
      <c r="B42" s="861" t="s">
        <v>995</v>
      </c>
      <c r="C42" s="201" t="s">
        <v>251</v>
      </c>
      <c r="D42" s="1036">
        <f>D43</f>
        <v>0</v>
      </c>
      <c r="E42" s="1037">
        <f>E43</f>
        <v>685.185</v>
      </c>
      <c r="F42" s="62"/>
      <c r="G42" s="954">
        <f t="shared" si="0"/>
        <v>685.185</v>
      </c>
    </row>
    <row r="43" spans="1:7" ht="12.75">
      <c r="A43" s="200" t="s">
        <v>994</v>
      </c>
      <c r="B43" s="64">
        <v>591.595</v>
      </c>
      <c r="C43" s="201" t="s">
        <v>254</v>
      </c>
      <c r="D43" s="332"/>
      <c r="E43" s="333">
        <v>685.185</v>
      </c>
      <c r="F43" s="62"/>
      <c r="G43" s="954">
        <f t="shared" si="0"/>
        <v>685.185</v>
      </c>
    </row>
    <row r="44" spans="1:7" ht="25.5">
      <c r="A44" s="200" t="s">
        <v>495</v>
      </c>
      <c r="B44" s="202" t="s">
        <v>996</v>
      </c>
      <c r="C44" s="201" t="s">
        <v>257</v>
      </c>
      <c r="D44" s="1036">
        <f>SUM(D7,D14,D18,D24,D26,D34,D40,D42)</f>
        <v>295506.82405</v>
      </c>
      <c r="E44" s="1037">
        <f>SUM(E7,E14,E18,E24,E26,E34,E40,E42)</f>
        <v>4514.13591</v>
      </c>
      <c r="F44" s="62"/>
      <c r="G44" s="954">
        <f t="shared" si="0"/>
        <v>300020.95996</v>
      </c>
    </row>
    <row r="45" spans="1:7" ht="23.25" customHeight="1">
      <c r="A45" s="200" t="s">
        <v>1000</v>
      </c>
      <c r="B45" s="202" t="s">
        <v>999</v>
      </c>
      <c r="C45" s="201" t="s">
        <v>286</v>
      </c>
      <c r="D45" s="1036">
        <f>D46</f>
        <v>2492.19367</v>
      </c>
      <c r="E45" s="1037">
        <f>E46</f>
        <v>246.93238</v>
      </c>
      <c r="F45" s="62"/>
      <c r="G45" s="954">
        <f t="shared" si="0"/>
        <v>2739.1260500000003</v>
      </c>
    </row>
    <row r="46" spans="1:7" ht="12.75" customHeight="1">
      <c r="A46" s="200" t="s">
        <v>998</v>
      </c>
      <c r="B46" s="431">
        <v>799</v>
      </c>
      <c r="C46" s="201" t="s">
        <v>997</v>
      </c>
      <c r="D46" s="334">
        <v>2492.19367</v>
      </c>
      <c r="E46" s="335">
        <v>246.93238</v>
      </c>
      <c r="F46" s="62"/>
      <c r="G46" s="954">
        <f t="shared" si="0"/>
        <v>2739.1260500000003</v>
      </c>
    </row>
    <row r="47" spans="1:7" ht="13.5" thickBot="1">
      <c r="A47" s="329" t="s">
        <v>44</v>
      </c>
      <c r="B47" s="330" t="s">
        <v>1001</v>
      </c>
      <c r="C47" s="331" t="s">
        <v>1002</v>
      </c>
      <c r="D47" s="1046">
        <f>D44+D45</f>
        <v>297999.01772</v>
      </c>
      <c r="E47" s="1047">
        <f>E44+E45</f>
        <v>4761.06829</v>
      </c>
      <c r="F47" s="62"/>
      <c r="G47" s="954">
        <f t="shared" si="0"/>
        <v>302760.08601</v>
      </c>
    </row>
    <row r="48" spans="1:6" ht="13.5" thickBot="1">
      <c r="A48" s="1284" t="s">
        <v>496</v>
      </c>
      <c r="B48" s="1285"/>
      <c r="C48" s="1285"/>
      <c r="D48" s="1285"/>
      <c r="E48" s="1286"/>
      <c r="F48" s="60"/>
    </row>
    <row r="49" spans="1:7" ht="12.75">
      <c r="A49" s="860" t="s">
        <v>1004</v>
      </c>
      <c r="B49" s="864" t="s">
        <v>1007</v>
      </c>
      <c r="C49" s="863" t="s">
        <v>259</v>
      </c>
      <c r="D49" s="1050">
        <f>SUM(D50)</f>
        <v>220158.42972</v>
      </c>
      <c r="E49" s="1051">
        <f>SUM(E50)</f>
        <v>0</v>
      </c>
      <c r="F49" s="62"/>
      <c r="G49" s="954">
        <f t="shared" si="0"/>
        <v>220158.42972</v>
      </c>
    </row>
    <row r="50" spans="1:7" ht="12.75">
      <c r="A50" s="200" t="s">
        <v>1005</v>
      </c>
      <c r="B50" s="64">
        <v>691</v>
      </c>
      <c r="C50" s="201" t="s">
        <v>261</v>
      </c>
      <c r="D50" s="332">
        <v>220158.42972</v>
      </c>
      <c r="E50" s="333">
        <v>0</v>
      </c>
      <c r="F50" s="62"/>
      <c r="G50" s="954">
        <f t="shared" si="0"/>
        <v>220158.42972</v>
      </c>
    </row>
    <row r="51" spans="1:7" ht="12.75">
      <c r="A51" s="200" t="s">
        <v>1011</v>
      </c>
      <c r="B51" s="861" t="s">
        <v>1006</v>
      </c>
      <c r="C51" s="201" t="s">
        <v>263</v>
      </c>
      <c r="D51" s="1036">
        <f>SUM(D52:D54)</f>
        <v>0</v>
      </c>
      <c r="E51" s="1037">
        <f>SUM(E52:E54)</f>
        <v>0</v>
      </c>
      <c r="F51" s="62"/>
      <c r="G51" s="954">
        <f t="shared" si="0"/>
        <v>0</v>
      </c>
    </row>
    <row r="52" spans="1:7" ht="12.75">
      <c r="A52" s="200" t="s">
        <v>1008</v>
      </c>
      <c r="B52" s="64">
        <v>681</v>
      </c>
      <c r="C52" s="201" t="s">
        <v>265</v>
      </c>
      <c r="D52" s="334">
        <v>0</v>
      </c>
      <c r="E52" s="335">
        <v>0</v>
      </c>
      <c r="F52" s="62"/>
      <c r="G52" s="954">
        <f t="shared" si="0"/>
        <v>0</v>
      </c>
    </row>
    <row r="53" spans="1:7" ht="12.75">
      <c r="A53" s="200" t="s">
        <v>1009</v>
      </c>
      <c r="B53" s="64">
        <v>682</v>
      </c>
      <c r="C53" s="201" t="s">
        <v>268</v>
      </c>
      <c r="D53" s="334">
        <v>0</v>
      </c>
      <c r="E53" s="335">
        <v>0</v>
      </c>
      <c r="F53" s="62"/>
      <c r="G53" s="954">
        <f t="shared" si="0"/>
        <v>0</v>
      </c>
    </row>
    <row r="54" spans="1:7" ht="12.75">
      <c r="A54" s="200" t="s">
        <v>1010</v>
      </c>
      <c r="B54" s="64">
        <v>684</v>
      </c>
      <c r="C54" s="201" t="s">
        <v>270</v>
      </c>
      <c r="D54" s="334">
        <v>0</v>
      </c>
      <c r="E54" s="335">
        <v>0</v>
      </c>
      <c r="F54" s="62"/>
      <c r="G54" s="954">
        <f t="shared" si="0"/>
        <v>0</v>
      </c>
    </row>
    <row r="55" spans="1:7" ht="12.75">
      <c r="A55" s="200" t="s">
        <v>1012</v>
      </c>
      <c r="B55" s="861" t="s">
        <v>1013</v>
      </c>
      <c r="C55" s="201" t="s">
        <v>273</v>
      </c>
      <c r="D55" s="1113">
        <v>35866.998</v>
      </c>
      <c r="E55" s="1114">
        <v>5796.46649</v>
      </c>
      <c r="F55" s="62"/>
      <c r="G55" s="954">
        <f t="shared" si="0"/>
        <v>41663.46449</v>
      </c>
    </row>
    <row r="56" spans="1:7" ht="12.75">
      <c r="A56" s="200" t="s">
        <v>1014</v>
      </c>
      <c r="B56" s="861" t="s">
        <v>1015</v>
      </c>
      <c r="C56" s="201" t="s">
        <v>276</v>
      </c>
      <c r="D56" s="1036">
        <f>SUM(D57:D62)</f>
        <v>42316.66551</v>
      </c>
      <c r="E56" s="1037">
        <f>SUM(E57:E62)</f>
        <v>162.53373</v>
      </c>
      <c r="F56" s="62"/>
      <c r="G56" s="954">
        <f t="shared" si="0"/>
        <v>42479.19924</v>
      </c>
    </row>
    <row r="57" spans="1:7" ht="12.75">
      <c r="A57" s="200" t="s">
        <v>1016</v>
      </c>
      <c r="B57" s="64">
        <v>641.642</v>
      </c>
      <c r="C57" s="201" t="s">
        <v>279</v>
      </c>
      <c r="D57" s="332">
        <v>0</v>
      </c>
      <c r="E57" s="333">
        <v>0</v>
      </c>
      <c r="F57" s="62"/>
      <c r="G57" s="954">
        <f t="shared" si="0"/>
        <v>0</v>
      </c>
    </row>
    <row r="58" spans="1:7" ht="12.75">
      <c r="A58" s="200" t="s">
        <v>1017</v>
      </c>
      <c r="B58" s="64">
        <v>643</v>
      </c>
      <c r="C58" s="201" t="s">
        <v>281</v>
      </c>
      <c r="D58" s="332">
        <v>0</v>
      </c>
      <c r="E58" s="333">
        <v>0</v>
      </c>
      <c r="F58" s="62"/>
      <c r="G58" s="954">
        <f t="shared" si="0"/>
        <v>0</v>
      </c>
    </row>
    <row r="59" spans="1:7" ht="12.75">
      <c r="A59" s="200" t="s">
        <v>1018</v>
      </c>
      <c r="B59" s="64">
        <v>644</v>
      </c>
      <c r="C59" s="201" t="s">
        <v>284</v>
      </c>
      <c r="D59" s="332">
        <v>0.21424</v>
      </c>
      <c r="E59" s="333">
        <v>0</v>
      </c>
      <c r="F59" s="62"/>
      <c r="G59" s="954">
        <f t="shared" si="0"/>
        <v>0.21424</v>
      </c>
    </row>
    <row r="60" spans="1:7" ht="12.75">
      <c r="A60" s="200" t="s">
        <v>1019</v>
      </c>
      <c r="B60" s="64">
        <v>645</v>
      </c>
      <c r="C60" s="201" t="s">
        <v>287</v>
      </c>
      <c r="D60" s="332">
        <v>0.11536</v>
      </c>
      <c r="E60" s="333">
        <v>0</v>
      </c>
      <c r="F60" s="62"/>
      <c r="G60" s="954">
        <f t="shared" si="0"/>
        <v>0.11536</v>
      </c>
    </row>
    <row r="61" spans="1:7" ht="12.75">
      <c r="A61" s="200" t="s">
        <v>1020</v>
      </c>
      <c r="B61" s="64">
        <v>648</v>
      </c>
      <c r="C61" s="201" t="s">
        <v>290</v>
      </c>
      <c r="D61" s="332">
        <v>19970.39044</v>
      </c>
      <c r="E61" s="333">
        <v>0</v>
      </c>
      <c r="F61" s="62"/>
      <c r="G61" s="954">
        <f t="shared" si="0"/>
        <v>19970.39044</v>
      </c>
    </row>
    <row r="62" spans="1:7" ht="12.75">
      <c r="A62" s="200" t="s">
        <v>1021</v>
      </c>
      <c r="B62" s="64">
        <v>649</v>
      </c>
      <c r="C62" s="201" t="s">
        <v>292</v>
      </c>
      <c r="D62" s="332">
        <v>22345.94547</v>
      </c>
      <c r="E62" s="333">
        <v>162.53373</v>
      </c>
      <c r="F62" s="62"/>
      <c r="G62" s="954">
        <f t="shared" si="0"/>
        <v>22508.479199999998</v>
      </c>
    </row>
    <row r="63" spans="1:7" ht="12.75">
      <c r="A63" s="200" t="s">
        <v>1044</v>
      </c>
      <c r="B63" s="861" t="s">
        <v>1022</v>
      </c>
      <c r="C63" s="201" t="s">
        <v>294</v>
      </c>
      <c r="D63" s="1036">
        <f>SUM(D64:D68)</f>
        <v>21.3</v>
      </c>
      <c r="E63" s="1037">
        <f>SUM(E64:E68)</f>
        <v>0</v>
      </c>
      <c r="F63" s="62"/>
      <c r="G63" s="954">
        <f t="shared" si="0"/>
        <v>21.3</v>
      </c>
    </row>
    <row r="64" spans="1:7" ht="12.75">
      <c r="A64" s="200" t="s">
        <v>1023</v>
      </c>
      <c r="B64" s="64">
        <v>652</v>
      </c>
      <c r="C64" s="201" t="s">
        <v>297</v>
      </c>
      <c r="D64" s="332">
        <v>21.3</v>
      </c>
      <c r="E64" s="333">
        <v>0</v>
      </c>
      <c r="F64" s="62"/>
      <c r="G64" s="954">
        <f t="shared" si="0"/>
        <v>21.3</v>
      </c>
    </row>
    <row r="65" spans="1:7" ht="12.75">
      <c r="A65" s="200" t="s">
        <v>1024</v>
      </c>
      <c r="B65" s="64">
        <v>653</v>
      </c>
      <c r="C65" s="201" t="s">
        <v>300</v>
      </c>
      <c r="D65" s="332">
        <v>0</v>
      </c>
      <c r="E65" s="333">
        <v>0</v>
      </c>
      <c r="F65" s="62"/>
      <c r="G65" s="954">
        <f t="shared" si="0"/>
        <v>0</v>
      </c>
    </row>
    <row r="66" spans="1:7" ht="12.75">
      <c r="A66" s="200" t="s">
        <v>1025</v>
      </c>
      <c r="B66" s="64">
        <v>654</v>
      </c>
      <c r="C66" s="201" t="s">
        <v>302</v>
      </c>
      <c r="D66" s="332">
        <v>0</v>
      </c>
      <c r="E66" s="333">
        <v>0</v>
      </c>
      <c r="F66" s="62"/>
      <c r="G66" s="954">
        <f t="shared" si="0"/>
        <v>0</v>
      </c>
    </row>
    <row r="67" spans="1:7" ht="12.75">
      <c r="A67" s="200" t="s">
        <v>1026</v>
      </c>
      <c r="B67" s="64">
        <v>655</v>
      </c>
      <c r="C67" s="201" t="s">
        <v>305</v>
      </c>
      <c r="D67" s="332">
        <v>0</v>
      </c>
      <c r="E67" s="333">
        <v>0</v>
      </c>
      <c r="F67" s="62"/>
      <c r="G67" s="954">
        <f t="shared" si="0"/>
        <v>0</v>
      </c>
    </row>
    <row r="68" spans="1:7" ht="12.75" customHeight="1">
      <c r="A68" s="200" t="s">
        <v>1027</v>
      </c>
      <c r="B68" s="64">
        <v>657</v>
      </c>
      <c r="C68" s="201" t="s">
        <v>308</v>
      </c>
      <c r="D68" s="332">
        <v>0</v>
      </c>
      <c r="E68" s="333">
        <v>0</v>
      </c>
      <c r="F68" s="62"/>
      <c r="G68" s="954">
        <f t="shared" si="0"/>
        <v>0</v>
      </c>
    </row>
    <row r="69" spans="1:7" ht="25.5">
      <c r="A69" s="23" t="s">
        <v>497</v>
      </c>
      <c r="B69" s="202" t="s">
        <v>1028</v>
      </c>
      <c r="C69" s="201" t="s">
        <v>310</v>
      </c>
      <c r="D69" s="1036">
        <f>SUM(D49,D51,D55:D56,D63)</f>
        <v>298363.39323</v>
      </c>
      <c r="E69" s="1037">
        <f>SUM(E49,E51,E55:E56,E63)</f>
        <v>5959.00022</v>
      </c>
      <c r="F69" s="62"/>
      <c r="G69" s="954">
        <f t="shared" si="0"/>
        <v>304322.39345</v>
      </c>
    </row>
    <row r="70" spans="1:7" ht="12.75">
      <c r="A70" s="200" t="s">
        <v>1030</v>
      </c>
      <c r="B70" s="202" t="s">
        <v>1036</v>
      </c>
      <c r="C70" s="201" t="s">
        <v>1029</v>
      </c>
      <c r="D70" s="1036">
        <f>SUM(D71:D72)</f>
        <v>873.13367</v>
      </c>
      <c r="E70" s="1037">
        <f>SUM(E71:E72)</f>
        <v>11.98079</v>
      </c>
      <c r="F70" s="62"/>
      <c r="G70" s="954">
        <f t="shared" si="0"/>
        <v>885.11446</v>
      </c>
    </row>
    <row r="71" spans="1:7" ht="12.75">
      <c r="A71" s="324" t="s">
        <v>45</v>
      </c>
      <c r="B71" s="325">
        <v>899</v>
      </c>
      <c r="C71" s="201" t="s">
        <v>1031</v>
      </c>
      <c r="D71" s="332">
        <v>99.01367</v>
      </c>
      <c r="E71" s="333">
        <v>11.98079</v>
      </c>
      <c r="F71" s="62"/>
      <c r="G71" s="954">
        <f t="shared" si="0"/>
        <v>110.99446</v>
      </c>
    </row>
    <row r="72" spans="1:7" ht="12.75">
      <c r="A72" s="324" t="s">
        <v>1033</v>
      </c>
      <c r="B72" s="325">
        <v>692</v>
      </c>
      <c r="C72" s="201" t="s">
        <v>1032</v>
      </c>
      <c r="D72" s="332">
        <v>774.12</v>
      </c>
      <c r="E72" s="333">
        <v>0</v>
      </c>
      <c r="F72" s="62"/>
      <c r="G72" s="954">
        <f>D72+E72</f>
        <v>774.12</v>
      </c>
    </row>
    <row r="73" spans="1:7" ht="12.75" customHeight="1">
      <c r="A73" s="326" t="s">
        <v>46</v>
      </c>
      <c r="B73" s="327" t="s">
        <v>1034</v>
      </c>
      <c r="C73" s="201" t="s">
        <v>1035</v>
      </c>
      <c r="D73" s="1056">
        <f>SUM(D69:D70)</f>
        <v>299236.5269</v>
      </c>
      <c r="E73" s="1057">
        <f>SUM(E69:E70)</f>
        <v>5970.9810099999995</v>
      </c>
      <c r="F73" s="62"/>
      <c r="G73" s="954">
        <f>D73+E73</f>
        <v>305207.50791</v>
      </c>
    </row>
    <row r="74" spans="1:7" ht="12.75" customHeight="1">
      <c r="A74" s="65" t="s">
        <v>498</v>
      </c>
      <c r="B74" s="328" t="s">
        <v>1040</v>
      </c>
      <c r="C74" s="201" t="s">
        <v>313</v>
      </c>
      <c r="D74" s="1056">
        <f>D69-D44+D42</f>
        <v>2856.5691799999913</v>
      </c>
      <c r="E74" s="1057">
        <f>E69-E44+E42</f>
        <v>2130.04931</v>
      </c>
      <c r="F74" s="62"/>
      <c r="G74" s="954">
        <f>D74+E74</f>
        <v>4986.618489999992</v>
      </c>
    </row>
    <row r="75" spans="1:7" ht="12.75" customHeight="1">
      <c r="A75" s="65" t="s">
        <v>499</v>
      </c>
      <c r="B75" s="328" t="s">
        <v>1041</v>
      </c>
      <c r="C75" s="201" t="s">
        <v>316</v>
      </c>
      <c r="D75" s="1056">
        <f>D69-D44</f>
        <v>2856.5691799999913</v>
      </c>
      <c r="E75" s="1057">
        <f>E69-E44</f>
        <v>1444.86431</v>
      </c>
      <c r="F75" s="62"/>
      <c r="G75" s="955">
        <f>D75+E75</f>
        <v>4301.433489999991</v>
      </c>
    </row>
    <row r="76" spans="1:7" ht="12.75" customHeight="1" thickBot="1">
      <c r="A76" s="134" t="s">
        <v>1037</v>
      </c>
      <c r="B76" s="865" t="s">
        <v>1038</v>
      </c>
      <c r="C76" s="866" t="s">
        <v>1039</v>
      </c>
      <c r="D76" s="1046">
        <f>D70-D45</f>
        <v>-1619.06</v>
      </c>
      <c r="E76" s="1047">
        <f>E70-E45</f>
        <v>-234.95158999999998</v>
      </c>
      <c r="F76" s="62"/>
      <c r="G76" s="955">
        <f>D76+E76</f>
        <v>-1854.0115899999998</v>
      </c>
    </row>
    <row r="77" spans="1:6" ht="12.75" customHeight="1" thickBot="1">
      <c r="A77" s="1287"/>
      <c r="B77" s="1288"/>
      <c r="C77" s="1289"/>
      <c r="D77" s="1290" t="s">
        <v>724</v>
      </c>
      <c r="E77" s="1291"/>
      <c r="F77" s="58"/>
    </row>
    <row r="78" spans="1:7" ht="12.75">
      <c r="A78" s="1000" t="s">
        <v>1122</v>
      </c>
      <c r="B78" s="1001" t="s">
        <v>1042</v>
      </c>
      <c r="C78" s="1002" t="s">
        <v>319</v>
      </c>
      <c r="D78" s="1265">
        <f>+D74+E74</f>
        <v>4986.618489999992</v>
      </c>
      <c r="E78" s="1266"/>
      <c r="F78" s="21"/>
      <c r="G78" s="954"/>
    </row>
    <row r="79" spans="1:7" ht="13.5" thickBot="1">
      <c r="A79" s="997" t="s">
        <v>1120</v>
      </c>
      <c r="B79" s="998" t="s">
        <v>1043</v>
      </c>
      <c r="C79" s="999" t="s">
        <v>322</v>
      </c>
      <c r="D79" s="1267">
        <f>+D75+E75</f>
        <v>4301.433489999991</v>
      </c>
      <c r="E79" s="1268"/>
      <c r="F79" s="21"/>
      <c r="G79" s="954"/>
    </row>
    <row r="80" spans="1:7" ht="12.75">
      <c r="A80" s="1000" t="s">
        <v>1125</v>
      </c>
      <c r="B80" s="1001" t="s">
        <v>1126</v>
      </c>
      <c r="C80" s="1002" t="s">
        <v>1123</v>
      </c>
      <c r="D80" s="1265">
        <f>D76+E76</f>
        <v>-1854.0115899999998</v>
      </c>
      <c r="E80" s="1266"/>
      <c r="F80" s="21"/>
      <c r="G80" s="954"/>
    </row>
    <row r="81" spans="1:7" ht="13.5" thickBot="1">
      <c r="A81" s="997" t="s">
        <v>1119</v>
      </c>
      <c r="B81" s="998" t="s">
        <v>1127</v>
      </c>
      <c r="C81" s="999" t="s">
        <v>1124</v>
      </c>
      <c r="D81" s="1267">
        <f>D79+D80</f>
        <v>2447.421899999991</v>
      </c>
      <c r="E81" s="1268"/>
      <c r="F81" s="21"/>
      <c r="G81" s="954"/>
    </row>
    <row r="82" spans="1:7" ht="12.75">
      <c r="A82" s="994"/>
      <c r="B82" s="995"/>
      <c r="C82" s="995"/>
      <c r="D82" s="996"/>
      <c r="E82" s="996"/>
      <c r="F82" s="21"/>
      <c r="G82" s="954"/>
    </row>
    <row r="83" spans="1:6" ht="12.75">
      <c r="A83" s="867"/>
      <c r="B83" s="25"/>
      <c r="C83" s="25"/>
      <c r="D83" s="80"/>
      <c r="E83" s="80"/>
      <c r="F83" s="80"/>
    </row>
    <row r="84" spans="1:6" ht="12.75">
      <c r="A84" s="24" t="s">
        <v>655</v>
      </c>
      <c r="B84" s="25"/>
      <c r="C84" s="25"/>
      <c r="D84" s="80"/>
      <c r="E84" s="80"/>
      <c r="F84" s="21"/>
    </row>
    <row r="85" spans="1:6" ht="12.75">
      <c r="A85" s="21" t="s">
        <v>675</v>
      </c>
      <c r="B85" s="25"/>
      <c r="C85" s="25"/>
      <c r="D85" s="80"/>
      <c r="E85" s="80"/>
      <c r="F85" s="21"/>
    </row>
    <row r="86" spans="1:6" ht="12.75">
      <c r="A86" s="21" t="s">
        <v>678</v>
      </c>
      <c r="B86" s="22"/>
      <c r="C86" s="22"/>
      <c r="D86" s="80"/>
      <c r="E86" s="80"/>
      <c r="F86" s="21"/>
    </row>
    <row r="87" spans="1:6" ht="12.75">
      <c r="A87" s="72"/>
      <c r="B87" s="22"/>
      <c r="C87" s="22"/>
      <c r="D87" s="80"/>
      <c r="E87" s="80"/>
      <c r="F87" s="21"/>
    </row>
    <row r="88" spans="6:7" ht="12.75">
      <c r="F88" s="21"/>
      <c r="G88" s="954">
        <f>G75+G76</f>
        <v>2447.421899999991</v>
      </c>
    </row>
    <row r="89" spans="1:7" s="960" customFormat="1" ht="12.75">
      <c r="A89" s="957" t="s">
        <v>1110</v>
      </c>
      <c r="B89" s="958"/>
      <c r="C89" s="958"/>
      <c r="D89" s="959">
        <f>D75+D76</f>
        <v>1237.5091799999914</v>
      </c>
      <c r="E89" s="959">
        <f>E75+E76</f>
        <v>1209.91272</v>
      </c>
      <c r="G89" s="954">
        <f>D89+E89</f>
        <v>2447.421899999991</v>
      </c>
    </row>
    <row r="90" spans="1:7" s="960" customFormat="1" ht="12.75">
      <c r="A90" s="957"/>
      <c r="B90" s="958"/>
      <c r="C90" s="958"/>
      <c r="D90" s="959"/>
      <c r="E90" s="959"/>
      <c r="F90" s="961" t="s">
        <v>1096</v>
      </c>
      <c r="G90" s="956">
        <f>G88-G89</f>
        <v>0</v>
      </c>
    </row>
  </sheetData>
  <sheetProtection sheet="1"/>
  <mergeCells count="12">
    <mergeCell ref="D80:E80"/>
    <mergeCell ref="D81:E81"/>
    <mergeCell ref="A77:C77"/>
    <mergeCell ref="D77:E77"/>
    <mergeCell ref="D78:E78"/>
    <mergeCell ref="D79:E79"/>
    <mergeCell ref="A1:E1"/>
    <mergeCell ref="A2:E2"/>
    <mergeCell ref="A3:E3"/>
    <mergeCell ref="A4:E4"/>
    <mergeCell ref="B6:C6"/>
    <mergeCell ref="A48:E48"/>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7" max="4" man="1"/>
  </rowBreaks>
</worksheet>
</file>

<file path=xl/worksheets/sheet4.xml><?xml version="1.0" encoding="utf-8"?>
<worksheet xmlns="http://schemas.openxmlformats.org/spreadsheetml/2006/main" xmlns:r="http://schemas.openxmlformats.org/officeDocument/2006/relationships">
  <dimension ref="A1:I90"/>
  <sheetViews>
    <sheetView zoomScalePageLayoutView="0" workbookViewId="0" topLeftCell="A1">
      <pane ySplit="5" topLeftCell="A6" activePane="bottomLeft" state="frozen"/>
      <selection pane="topLeft" activeCell="D81" sqref="D81:E81"/>
      <selection pane="bottomLeft" activeCell="D8" sqref="D8"/>
    </sheetView>
  </sheetViews>
  <sheetFormatPr defaultColWidth="9.140625" defaultRowHeight="15"/>
  <cols>
    <col min="1" max="1" width="60.421875" style="204" customWidth="1"/>
    <col min="2" max="2" width="13.8515625" style="205" customWidth="1"/>
    <col min="3" max="3" width="9.140625" style="205" customWidth="1"/>
    <col min="4" max="4" width="12.57421875" style="203" customWidth="1"/>
    <col min="5" max="5" width="15.140625" style="203" customWidth="1"/>
    <col min="6" max="6" width="8.8515625" style="72" bestFit="1" customWidth="1"/>
    <col min="7" max="7" width="9.140625" style="951" customWidth="1"/>
    <col min="8" max="16384" width="9.140625" style="72" customWidth="1"/>
  </cols>
  <sheetData>
    <row r="1" spans="1:6" ht="18.75" customHeight="1">
      <c r="A1" s="1292" t="s">
        <v>1091</v>
      </c>
      <c r="B1" s="1292"/>
      <c r="C1" s="1292"/>
      <c r="D1" s="1292"/>
      <c r="E1" s="1292"/>
      <c r="F1" s="21"/>
    </row>
    <row r="2" spans="1:6" ht="12.75" customHeight="1" thickBot="1">
      <c r="A2" s="1275"/>
      <c r="B2" s="1275"/>
      <c r="C2" s="1275"/>
      <c r="D2" s="1275"/>
      <c r="E2" s="1275"/>
      <c r="F2" s="21"/>
    </row>
    <row r="3" spans="1:6" ht="27.75" customHeight="1" thickBot="1">
      <c r="A3" s="1276" t="s">
        <v>676</v>
      </c>
      <c r="B3" s="1277"/>
      <c r="C3" s="1277"/>
      <c r="D3" s="1277"/>
      <c r="E3" s="1278"/>
      <c r="F3" s="58"/>
    </row>
    <row r="4" spans="1:6" ht="15" customHeight="1" thickBot="1">
      <c r="A4" s="1279" t="s">
        <v>625</v>
      </c>
      <c r="B4" s="1280"/>
      <c r="C4" s="1280"/>
      <c r="D4" s="1280"/>
      <c r="E4" s="1281"/>
      <c r="F4" s="21"/>
    </row>
    <row r="5" spans="1:7" s="199" customFormat="1" ht="40.5" customHeight="1" thickBot="1">
      <c r="A5" s="26" t="s">
        <v>626</v>
      </c>
      <c r="B5" s="27" t="s">
        <v>671</v>
      </c>
      <c r="C5" s="28" t="s">
        <v>677</v>
      </c>
      <c r="D5" s="81" t="s">
        <v>42</v>
      </c>
      <c r="E5" s="82" t="s">
        <v>43</v>
      </c>
      <c r="F5" s="60"/>
      <c r="G5" s="952" t="s">
        <v>1099</v>
      </c>
    </row>
    <row r="6" spans="1:7" s="199" customFormat="1" ht="12.75" customHeight="1">
      <c r="A6" s="71" t="s">
        <v>486</v>
      </c>
      <c r="B6" s="1282"/>
      <c r="C6" s="1283"/>
      <c r="D6" s="83" t="s">
        <v>608</v>
      </c>
      <c r="E6" s="84" t="s">
        <v>527</v>
      </c>
      <c r="F6" s="59"/>
      <c r="G6" s="953"/>
    </row>
    <row r="7" spans="1:7" ht="12.75">
      <c r="A7" s="860" t="s">
        <v>951</v>
      </c>
      <c r="B7" s="862" t="s">
        <v>961</v>
      </c>
      <c r="C7" s="61" t="s">
        <v>147</v>
      </c>
      <c r="D7" s="1026">
        <f>SUM(D8:D13)</f>
        <v>0</v>
      </c>
      <c r="E7" s="1027">
        <f>SUM(E8:E13)</f>
        <v>0</v>
      </c>
      <c r="F7" s="62"/>
      <c r="G7" s="954">
        <f>D7+E7</f>
        <v>0</v>
      </c>
    </row>
    <row r="8" spans="1:7" ht="12.75">
      <c r="A8" s="200" t="s">
        <v>952</v>
      </c>
      <c r="B8" s="861" t="s">
        <v>953</v>
      </c>
      <c r="C8" s="63" t="s">
        <v>150</v>
      </c>
      <c r="D8" s="332"/>
      <c r="E8" s="333"/>
      <c r="F8" s="62"/>
      <c r="G8" s="954">
        <f aca="true" t="shared" si="0" ref="G8:G71">D8+E8</f>
        <v>0</v>
      </c>
    </row>
    <row r="9" spans="1:7" ht="12.75">
      <c r="A9" s="200" t="s">
        <v>954</v>
      </c>
      <c r="B9" s="64">
        <v>504</v>
      </c>
      <c r="C9" s="63" t="s">
        <v>153</v>
      </c>
      <c r="D9" s="332"/>
      <c r="E9" s="333"/>
      <c r="F9" s="62"/>
      <c r="G9" s="954">
        <f t="shared" si="0"/>
        <v>0</v>
      </c>
    </row>
    <row r="10" spans="1:7" ht="12.75">
      <c r="A10" s="200" t="s">
        <v>955</v>
      </c>
      <c r="B10" s="64">
        <v>511</v>
      </c>
      <c r="C10" s="63" t="s">
        <v>156</v>
      </c>
      <c r="D10" s="332"/>
      <c r="E10" s="333"/>
      <c r="F10" s="62"/>
      <c r="G10" s="954">
        <f t="shared" si="0"/>
        <v>0</v>
      </c>
    </row>
    <row r="11" spans="1:7" ht="12.75">
      <c r="A11" s="200" t="s">
        <v>956</v>
      </c>
      <c r="B11" s="64">
        <v>512</v>
      </c>
      <c r="C11" s="63" t="s">
        <v>159</v>
      </c>
      <c r="D11" s="332"/>
      <c r="E11" s="333"/>
      <c r="F11" s="62"/>
      <c r="G11" s="954">
        <f t="shared" si="0"/>
        <v>0</v>
      </c>
    </row>
    <row r="12" spans="1:7" ht="12.75">
      <c r="A12" s="200" t="s">
        <v>957</v>
      </c>
      <c r="B12" s="64">
        <v>513</v>
      </c>
      <c r="C12" s="63" t="s">
        <v>162</v>
      </c>
      <c r="D12" s="332"/>
      <c r="E12" s="333"/>
      <c r="F12" s="62"/>
      <c r="G12" s="954">
        <f t="shared" si="0"/>
        <v>0</v>
      </c>
    </row>
    <row r="13" spans="1:7" ht="12.75">
      <c r="A13" s="200" t="s">
        <v>958</v>
      </c>
      <c r="B13" s="64">
        <v>518</v>
      </c>
      <c r="C13" s="63" t="s">
        <v>165</v>
      </c>
      <c r="D13" s="332"/>
      <c r="E13" s="333"/>
      <c r="F13" s="62"/>
      <c r="G13" s="954">
        <f t="shared" si="0"/>
        <v>0</v>
      </c>
    </row>
    <row r="14" spans="1:7" ht="12.75">
      <c r="A14" s="200" t="s">
        <v>959</v>
      </c>
      <c r="B14" s="862" t="s">
        <v>962</v>
      </c>
      <c r="C14" s="63" t="s">
        <v>168</v>
      </c>
      <c r="D14" s="1026">
        <f>SUM(D15:D17)</f>
        <v>0</v>
      </c>
      <c r="E14" s="1027">
        <f>SUM(E15:E17)</f>
        <v>0</v>
      </c>
      <c r="F14" s="62"/>
      <c r="G14" s="954">
        <f t="shared" si="0"/>
        <v>0</v>
      </c>
    </row>
    <row r="15" spans="1:7" ht="12.75">
      <c r="A15" s="200" t="s">
        <v>960</v>
      </c>
      <c r="B15" s="861" t="s">
        <v>1045</v>
      </c>
      <c r="C15" s="63" t="s">
        <v>171</v>
      </c>
      <c r="D15" s="332"/>
      <c r="E15" s="333"/>
      <c r="F15" s="62"/>
      <c r="G15" s="954">
        <f t="shared" si="0"/>
        <v>0</v>
      </c>
    </row>
    <row r="16" spans="1:7" ht="12.75">
      <c r="A16" s="200" t="s">
        <v>963</v>
      </c>
      <c r="B16" s="64">
        <v>571.572</v>
      </c>
      <c r="C16" s="63" t="s">
        <v>174</v>
      </c>
      <c r="D16" s="332"/>
      <c r="E16" s="333"/>
      <c r="F16" s="62"/>
      <c r="G16" s="954">
        <f t="shared" si="0"/>
        <v>0</v>
      </c>
    </row>
    <row r="17" spans="1:7" ht="12.75">
      <c r="A17" s="200" t="s">
        <v>964</v>
      </c>
      <c r="B17" s="64">
        <v>573.574</v>
      </c>
      <c r="C17" s="63" t="s">
        <v>177</v>
      </c>
      <c r="D17" s="332"/>
      <c r="E17" s="333"/>
      <c r="F17" s="62"/>
      <c r="G17" s="954">
        <f t="shared" si="0"/>
        <v>0</v>
      </c>
    </row>
    <row r="18" spans="1:7" ht="12.75">
      <c r="A18" s="200" t="s">
        <v>965</v>
      </c>
      <c r="B18" s="861" t="s">
        <v>971</v>
      </c>
      <c r="C18" s="201" t="s">
        <v>180</v>
      </c>
      <c r="D18" s="1036">
        <f>SUM(D19:D23)</f>
        <v>0</v>
      </c>
      <c r="E18" s="1037">
        <f>SUM(E19:E23)</f>
        <v>0</v>
      </c>
      <c r="F18" s="62"/>
      <c r="G18" s="954">
        <f t="shared" si="0"/>
        <v>0</v>
      </c>
    </row>
    <row r="19" spans="1:7" ht="12.75">
      <c r="A19" s="200" t="s">
        <v>966</v>
      </c>
      <c r="B19" s="64">
        <v>521</v>
      </c>
      <c r="C19" s="201" t="s">
        <v>183</v>
      </c>
      <c r="D19" s="332"/>
      <c r="E19" s="333"/>
      <c r="F19" s="62"/>
      <c r="G19" s="954">
        <f t="shared" si="0"/>
        <v>0</v>
      </c>
    </row>
    <row r="20" spans="1:7" ht="12.75">
      <c r="A20" s="200" t="s">
        <v>967</v>
      </c>
      <c r="B20" s="64">
        <v>524</v>
      </c>
      <c r="C20" s="201" t="s">
        <v>185</v>
      </c>
      <c r="D20" s="332"/>
      <c r="E20" s="333"/>
      <c r="F20" s="62"/>
      <c r="G20" s="954">
        <f t="shared" si="0"/>
        <v>0</v>
      </c>
    </row>
    <row r="21" spans="1:7" ht="12.75">
      <c r="A21" s="200" t="s">
        <v>968</v>
      </c>
      <c r="B21" s="64">
        <v>525</v>
      </c>
      <c r="C21" s="201" t="s">
        <v>188</v>
      </c>
      <c r="D21" s="332"/>
      <c r="E21" s="333"/>
      <c r="F21" s="62"/>
      <c r="G21" s="954">
        <f t="shared" si="0"/>
        <v>0</v>
      </c>
    </row>
    <row r="22" spans="1:7" ht="12.75">
      <c r="A22" s="200" t="s">
        <v>969</v>
      </c>
      <c r="B22" s="64">
        <v>527</v>
      </c>
      <c r="C22" s="201" t="s">
        <v>190</v>
      </c>
      <c r="D22" s="332"/>
      <c r="E22" s="333"/>
      <c r="F22" s="62"/>
      <c r="G22" s="954">
        <f t="shared" si="0"/>
        <v>0</v>
      </c>
    </row>
    <row r="23" spans="1:7" ht="12.75">
      <c r="A23" s="200" t="s">
        <v>970</v>
      </c>
      <c r="B23" s="64">
        <v>528</v>
      </c>
      <c r="C23" s="201" t="s">
        <v>193</v>
      </c>
      <c r="D23" s="332"/>
      <c r="E23" s="333"/>
      <c r="F23" s="62"/>
      <c r="G23" s="954">
        <f t="shared" si="0"/>
        <v>0</v>
      </c>
    </row>
    <row r="24" spans="1:7" ht="12.75">
      <c r="A24" s="200" t="s">
        <v>972</v>
      </c>
      <c r="B24" s="861" t="s">
        <v>975</v>
      </c>
      <c r="C24" s="201" t="s">
        <v>204</v>
      </c>
      <c r="D24" s="1036">
        <f>SUM(D25:D25)</f>
        <v>0</v>
      </c>
      <c r="E24" s="1037">
        <f>SUM(E25:E25)</f>
        <v>0</v>
      </c>
      <c r="F24" s="62"/>
      <c r="G24" s="954">
        <f t="shared" si="0"/>
        <v>0</v>
      </c>
    </row>
    <row r="25" spans="1:7" ht="12.75">
      <c r="A25" s="200" t="s">
        <v>973</v>
      </c>
      <c r="B25" s="861" t="s">
        <v>974</v>
      </c>
      <c r="C25" s="201" t="s">
        <v>207</v>
      </c>
      <c r="D25" s="332"/>
      <c r="E25" s="333"/>
      <c r="F25" s="62"/>
      <c r="G25" s="954">
        <f t="shared" si="0"/>
        <v>0</v>
      </c>
    </row>
    <row r="26" spans="1:7" ht="12.75">
      <c r="A26" s="200" t="s">
        <v>976</v>
      </c>
      <c r="B26" s="861" t="s">
        <v>1003</v>
      </c>
      <c r="C26" s="201" t="s">
        <v>210</v>
      </c>
      <c r="D26" s="1036">
        <f>SUM(D27:D33)</f>
        <v>0</v>
      </c>
      <c r="E26" s="1037">
        <f>SUM(E27:E33)</f>
        <v>0</v>
      </c>
      <c r="F26" s="62"/>
      <c r="G26" s="954">
        <f t="shared" si="0"/>
        <v>0</v>
      </c>
    </row>
    <row r="27" spans="1:7" ht="12.75">
      <c r="A27" s="200" t="s">
        <v>977</v>
      </c>
      <c r="B27" s="64">
        <v>541.542</v>
      </c>
      <c r="C27" s="201" t="s">
        <v>212</v>
      </c>
      <c r="D27" s="332"/>
      <c r="E27" s="333"/>
      <c r="F27" s="62"/>
      <c r="G27" s="954">
        <f t="shared" si="0"/>
        <v>0</v>
      </c>
    </row>
    <row r="28" spans="1:7" ht="12.75">
      <c r="A28" s="200" t="s">
        <v>978</v>
      </c>
      <c r="B28" s="64">
        <v>543</v>
      </c>
      <c r="C28" s="201" t="s">
        <v>214</v>
      </c>
      <c r="D28" s="332"/>
      <c r="E28" s="333"/>
      <c r="F28" s="62"/>
      <c r="G28" s="954">
        <f t="shared" si="0"/>
        <v>0</v>
      </c>
    </row>
    <row r="29" spans="1:7" ht="12.75">
      <c r="A29" s="200" t="s">
        <v>979</v>
      </c>
      <c r="B29" s="64">
        <v>544</v>
      </c>
      <c r="C29" s="201" t="s">
        <v>216</v>
      </c>
      <c r="D29" s="332"/>
      <c r="E29" s="333"/>
      <c r="F29" s="62"/>
      <c r="G29" s="954">
        <f t="shared" si="0"/>
        <v>0</v>
      </c>
    </row>
    <row r="30" spans="1:7" ht="12.75">
      <c r="A30" s="200" t="s">
        <v>980</v>
      </c>
      <c r="B30" s="64">
        <v>545</v>
      </c>
      <c r="C30" s="201" t="s">
        <v>219</v>
      </c>
      <c r="D30" s="332"/>
      <c r="E30" s="333"/>
      <c r="F30" s="62"/>
      <c r="G30" s="954">
        <f t="shared" si="0"/>
        <v>0</v>
      </c>
    </row>
    <row r="31" spans="1:7" ht="12.75">
      <c r="A31" s="200" t="s">
        <v>981</v>
      </c>
      <c r="B31" s="64">
        <v>546</v>
      </c>
      <c r="C31" s="201" t="s">
        <v>222</v>
      </c>
      <c r="D31" s="332"/>
      <c r="E31" s="333"/>
      <c r="F31" s="62"/>
      <c r="G31" s="954">
        <f t="shared" si="0"/>
        <v>0</v>
      </c>
    </row>
    <row r="32" spans="1:7" ht="12.75">
      <c r="A32" s="200" t="s">
        <v>982</v>
      </c>
      <c r="B32" s="64">
        <v>548</v>
      </c>
      <c r="C32" s="201" t="s">
        <v>225</v>
      </c>
      <c r="D32" s="332"/>
      <c r="E32" s="333"/>
      <c r="F32" s="62"/>
      <c r="G32" s="954">
        <f t="shared" si="0"/>
        <v>0</v>
      </c>
    </row>
    <row r="33" spans="1:7" ht="12.75">
      <c r="A33" s="200" t="s">
        <v>983</v>
      </c>
      <c r="B33" s="64">
        <v>549</v>
      </c>
      <c r="C33" s="201" t="s">
        <v>227</v>
      </c>
      <c r="D33" s="332"/>
      <c r="E33" s="333"/>
      <c r="F33" s="62"/>
      <c r="G33" s="954">
        <f t="shared" si="0"/>
        <v>0</v>
      </c>
    </row>
    <row r="34" spans="1:7" ht="12.75" customHeight="1">
      <c r="A34" s="200" t="s">
        <v>984</v>
      </c>
      <c r="B34" s="861" t="s">
        <v>985</v>
      </c>
      <c r="C34" s="201" t="s">
        <v>228</v>
      </c>
      <c r="D34" s="1036">
        <f>SUM(D35:D39)</f>
        <v>0</v>
      </c>
      <c r="E34" s="1037">
        <f>SUM(E35:E39)</f>
        <v>0</v>
      </c>
      <c r="F34" s="62"/>
      <c r="G34" s="954">
        <f t="shared" si="0"/>
        <v>0</v>
      </c>
    </row>
    <row r="35" spans="1:7" ht="12.75">
      <c r="A35" s="200" t="s">
        <v>986</v>
      </c>
      <c r="B35" s="64">
        <v>551</v>
      </c>
      <c r="C35" s="201" t="s">
        <v>230</v>
      </c>
      <c r="D35" s="332"/>
      <c r="E35" s="333"/>
      <c r="F35" s="62"/>
      <c r="G35" s="954">
        <f t="shared" si="0"/>
        <v>0</v>
      </c>
    </row>
    <row r="36" spans="1:7" ht="12.75" customHeight="1">
      <c r="A36" s="200" t="s">
        <v>987</v>
      </c>
      <c r="B36" s="64">
        <v>552</v>
      </c>
      <c r="C36" s="201" t="s">
        <v>233</v>
      </c>
      <c r="D36" s="332"/>
      <c r="E36" s="333"/>
      <c r="F36" s="62"/>
      <c r="G36" s="954">
        <f t="shared" si="0"/>
        <v>0</v>
      </c>
    </row>
    <row r="37" spans="1:7" ht="12.75">
      <c r="A37" s="200" t="s">
        <v>988</v>
      </c>
      <c r="B37" s="64">
        <v>553</v>
      </c>
      <c r="C37" s="201" t="s">
        <v>236</v>
      </c>
      <c r="D37" s="332"/>
      <c r="E37" s="333"/>
      <c r="F37" s="62"/>
      <c r="G37" s="954">
        <f t="shared" si="0"/>
        <v>0</v>
      </c>
    </row>
    <row r="38" spans="1:7" ht="12.75">
      <c r="A38" s="200" t="s">
        <v>989</v>
      </c>
      <c r="B38" s="64">
        <v>554</v>
      </c>
      <c r="C38" s="201" t="s">
        <v>239</v>
      </c>
      <c r="D38" s="332"/>
      <c r="E38" s="333"/>
      <c r="F38" s="62"/>
      <c r="G38" s="954">
        <f t="shared" si="0"/>
        <v>0</v>
      </c>
    </row>
    <row r="39" spans="1:7" ht="12.75">
      <c r="A39" s="200" t="s">
        <v>992</v>
      </c>
      <c r="B39" s="64">
        <v>556.559</v>
      </c>
      <c r="C39" s="201" t="s">
        <v>242</v>
      </c>
      <c r="D39" s="332"/>
      <c r="E39" s="333"/>
      <c r="F39" s="62"/>
      <c r="G39" s="954">
        <f t="shared" si="0"/>
        <v>0</v>
      </c>
    </row>
    <row r="40" spans="1:7" ht="12.75">
      <c r="A40" s="200" t="s">
        <v>990</v>
      </c>
      <c r="B40" s="861" t="s">
        <v>991</v>
      </c>
      <c r="C40" s="201" t="s">
        <v>245</v>
      </c>
      <c r="D40" s="1036">
        <f>SUM(D41:D41)</f>
        <v>0</v>
      </c>
      <c r="E40" s="1037">
        <f>SUM(E41:E41)</f>
        <v>0</v>
      </c>
      <c r="F40" s="62"/>
      <c r="G40" s="954">
        <f t="shared" si="0"/>
        <v>0</v>
      </c>
    </row>
    <row r="41" spans="1:7" ht="25.5">
      <c r="A41" s="200" t="s">
        <v>993</v>
      </c>
      <c r="B41" s="64">
        <v>581.582</v>
      </c>
      <c r="C41" s="201" t="s">
        <v>248</v>
      </c>
      <c r="D41" s="332"/>
      <c r="E41" s="333"/>
      <c r="F41" s="62"/>
      <c r="G41" s="954">
        <f t="shared" si="0"/>
        <v>0</v>
      </c>
    </row>
    <row r="42" spans="1:7" ht="12.75">
      <c r="A42" s="23" t="s">
        <v>494</v>
      </c>
      <c r="B42" s="861" t="s">
        <v>995</v>
      </c>
      <c r="C42" s="201" t="s">
        <v>251</v>
      </c>
      <c r="D42" s="1036">
        <f>D43</f>
        <v>0</v>
      </c>
      <c r="E42" s="1037">
        <f>E43</f>
        <v>0</v>
      </c>
      <c r="F42" s="62"/>
      <c r="G42" s="954">
        <f t="shared" si="0"/>
        <v>0</v>
      </c>
    </row>
    <row r="43" spans="1:7" ht="12.75">
      <c r="A43" s="200" t="s">
        <v>994</v>
      </c>
      <c r="B43" s="64">
        <v>591.595</v>
      </c>
      <c r="C43" s="201" t="s">
        <v>254</v>
      </c>
      <c r="D43" s="332"/>
      <c r="E43" s="333"/>
      <c r="F43" s="62"/>
      <c r="G43" s="954">
        <f t="shared" si="0"/>
        <v>0</v>
      </c>
    </row>
    <row r="44" spans="1:7" ht="25.5">
      <c r="A44" s="200" t="s">
        <v>495</v>
      </c>
      <c r="B44" s="202" t="s">
        <v>996</v>
      </c>
      <c r="C44" s="201" t="s">
        <v>257</v>
      </c>
      <c r="D44" s="1036">
        <f>SUM(D7,D14,D18,D24,D26,D34,D40,D42)</f>
        <v>0</v>
      </c>
      <c r="E44" s="1037">
        <f>SUM(E7,E14,E18,E24,E26,E34,E40,E42)</f>
        <v>0</v>
      </c>
      <c r="F44" s="62"/>
      <c r="G44" s="954">
        <f t="shared" si="0"/>
        <v>0</v>
      </c>
    </row>
    <row r="45" spans="1:9" ht="12.75">
      <c r="A45" s="200" t="s">
        <v>1000</v>
      </c>
      <c r="B45" s="202" t="s">
        <v>999</v>
      </c>
      <c r="C45" s="201" t="s">
        <v>286</v>
      </c>
      <c r="D45" s="1036">
        <f>D46</f>
        <v>0</v>
      </c>
      <c r="E45" s="1037">
        <f>E46</f>
        <v>0</v>
      </c>
      <c r="F45" s="62"/>
      <c r="G45" s="954">
        <f t="shared" si="0"/>
        <v>0</v>
      </c>
      <c r="H45" s="1293" t="s">
        <v>1114</v>
      </c>
      <c r="I45" s="1293"/>
    </row>
    <row r="46" spans="1:9" ht="12.75" customHeight="1">
      <c r="A46" s="200" t="s">
        <v>998</v>
      </c>
      <c r="B46" s="431">
        <v>799</v>
      </c>
      <c r="C46" s="201" t="s">
        <v>997</v>
      </c>
      <c r="D46" s="334"/>
      <c r="E46" s="335"/>
      <c r="F46" s="962"/>
      <c r="G46" s="954">
        <f t="shared" si="0"/>
        <v>0</v>
      </c>
      <c r="H46" s="958" t="s">
        <v>1111</v>
      </c>
      <c r="I46" s="958" t="s">
        <v>1112</v>
      </c>
    </row>
    <row r="47" spans="1:9" ht="13.5" thickBot="1">
      <c r="A47" s="329" t="s">
        <v>44</v>
      </c>
      <c r="B47" s="330" t="s">
        <v>1001</v>
      </c>
      <c r="C47" s="331" t="s">
        <v>1002</v>
      </c>
      <c r="D47" s="1046">
        <f>D44+D45</f>
        <v>0</v>
      </c>
      <c r="E47" s="1047">
        <f>E44+E45</f>
        <v>0</v>
      </c>
      <c r="F47" s="62"/>
      <c r="G47" s="954">
        <f t="shared" si="0"/>
        <v>0</v>
      </c>
      <c r="H47" s="959">
        <f>D47-'10'!C25-'10'!C63</f>
        <v>0</v>
      </c>
      <c r="I47" s="959">
        <f>E47-'10'!D25-'10'!D63</f>
        <v>0</v>
      </c>
    </row>
    <row r="48" spans="1:6" ht="13.5" thickBot="1">
      <c r="A48" s="1284" t="s">
        <v>496</v>
      </c>
      <c r="B48" s="1285"/>
      <c r="C48" s="1285"/>
      <c r="D48" s="1285"/>
      <c r="E48" s="1286"/>
      <c r="F48" s="60"/>
    </row>
    <row r="49" spans="1:7" ht="12.75">
      <c r="A49" s="860" t="s">
        <v>1004</v>
      </c>
      <c r="B49" s="864" t="s">
        <v>1007</v>
      </c>
      <c r="C49" s="863" t="s">
        <v>259</v>
      </c>
      <c r="D49" s="1050">
        <f>SUM(D50)</f>
        <v>0</v>
      </c>
      <c r="E49" s="1051">
        <f>SUM(E50)</f>
        <v>0</v>
      </c>
      <c r="F49" s="62"/>
      <c r="G49" s="954">
        <f t="shared" si="0"/>
        <v>0</v>
      </c>
    </row>
    <row r="50" spans="1:7" ht="12.75">
      <c r="A50" s="200" t="s">
        <v>1005</v>
      </c>
      <c r="B50" s="64">
        <v>691</v>
      </c>
      <c r="C50" s="201" t="s">
        <v>261</v>
      </c>
      <c r="D50" s="332"/>
      <c r="E50" s="333"/>
      <c r="F50" s="62"/>
      <c r="G50" s="954">
        <f t="shared" si="0"/>
        <v>0</v>
      </c>
    </row>
    <row r="51" spans="1:7" ht="12.75">
      <c r="A51" s="200" t="s">
        <v>1011</v>
      </c>
      <c r="B51" s="861" t="s">
        <v>1006</v>
      </c>
      <c r="C51" s="201" t="s">
        <v>263</v>
      </c>
      <c r="D51" s="1036">
        <f>SUM(D52:D54)</f>
        <v>0</v>
      </c>
      <c r="E51" s="1037">
        <f>SUM(E52:E54)</f>
        <v>0</v>
      </c>
      <c r="F51" s="62"/>
      <c r="G51" s="954">
        <f t="shared" si="0"/>
        <v>0</v>
      </c>
    </row>
    <row r="52" spans="1:7" ht="12.75">
      <c r="A52" s="200" t="s">
        <v>1008</v>
      </c>
      <c r="B52" s="64">
        <v>681</v>
      </c>
      <c r="C52" s="201" t="s">
        <v>265</v>
      </c>
      <c r="D52" s="334"/>
      <c r="E52" s="335"/>
      <c r="F52" s="62"/>
      <c r="G52" s="954">
        <f t="shared" si="0"/>
        <v>0</v>
      </c>
    </row>
    <row r="53" spans="1:7" ht="12.75">
      <c r="A53" s="200" t="s">
        <v>1009</v>
      </c>
      <c r="B53" s="64">
        <v>682</v>
      </c>
      <c r="C53" s="201" t="s">
        <v>268</v>
      </c>
      <c r="D53" s="334"/>
      <c r="E53" s="335"/>
      <c r="F53" s="62"/>
      <c r="G53" s="954">
        <f t="shared" si="0"/>
        <v>0</v>
      </c>
    </row>
    <row r="54" spans="1:7" ht="12.75">
      <c r="A54" s="200" t="s">
        <v>1010</v>
      </c>
      <c r="B54" s="64">
        <v>684</v>
      </c>
      <c r="C54" s="201" t="s">
        <v>270</v>
      </c>
      <c r="D54" s="334"/>
      <c r="E54" s="335"/>
      <c r="F54" s="62"/>
      <c r="G54" s="954">
        <f t="shared" si="0"/>
        <v>0</v>
      </c>
    </row>
    <row r="55" spans="1:7" ht="12.75">
      <c r="A55" s="200" t="s">
        <v>1012</v>
      </c>
      <c r="B55" s="861" t="s">
        <v>1013</v>
      </c>
      <c r="C55" s="201" t="s">
        <v>273</v>
      </c>
      <c r="D55" s="1113"/>
      <c r="E55" s="1114"/>
      <c r="F55" s="62"/>
      <c r="G55" s="954">
        <f t="shared" si="0"/>
        <v>0</v>
      </c>
    </row>
    <row r="56" spans="1:7" ht="12.75">
      <c r="A56" s="200" t="s">
        <v>1014</v>
      </c>
      <c r="B56" s="861" t="s">
        <v>1015</v>
      </c>
      <c r="C56" s="201" t="s">
        <v>276</v>
      </c>
      <c r="D56" s="1036">
        <f>SUM(D57:D62)</f>
        <v>0</v>
      </c>
      <c r="E56" s="1037">
        <f>SUM(E57:E62)</f>
        <v>0</v>
      </c>
      <c r="F56" s="62"/>
      <c r="G56" s="954">
        <f t="shared" si="0"/>
        <v>0</v>
      </c>
    </row>
    <row r="57" spans="1:7" ht="12.75">
      <c r="A57" s="200" t="s">
        <v>1016</v>
      </c>
      <c r="B57" s="64">
        <v>641.642</v>
      </c>
      <c r="C57" s="201" t="s">
        <v>279</v>
      </c>
      <c r="D57" s="332"/>
      <c r="E57" s="333"/>
      <c r="F57" s="62"/>
      <c r="G57" s="954">
        <f t="shared" si="0"/>
        <v>0</v>
      </c>
    </row>
    <row r="58" spans="1:7" ht="12.75">
      <c r="A58" s="200" t="s">
        <v>1017</v>
      </c>
      <c r="B58" s="64">
        <v>643</v>
      </c>
      <c r="C58" s="201" t="s">
        <v>281</v>
      </c>
      <c r="D58" s="332"/>
      <c r="E58" s="333"/>
      <c r="F58" s="62"/>
      <c r="G58" s="954">
        <f t="shared" si="0"/>
        <v>0</v>
      </c>
    </row>
    <row r="59" spans="1:7" ht="12.75">
      <c r="A59" s="200" t="s">
        <v>1018</v>
      </c>
      <c r="B59" s="64">
        <v>644</v>
      </c>
      <c r="C59" s="201" t="s">
        <v>284</v>
      </c>
      <c r="D59" s="332"/>
      <c r="E59" s="333"/>
      <c r="F59" s="62"/>
      <c r="G59" s="954">
        <f t="shared" si="0"/>
        <v>0</v>
      </c>
    </row>
    <row r="60" spans="1:7" ht="12.75">
      <c r="A60" s="200" t="s">
        <v>1019</v>
      </c>
      <c r="B60" s="64">
        <v>645</v>
      </c>
      <c r="C60" s="201" t="s">
        <v>287</v>
      </c>
      <c r="D60" s="332"/>
      <c r="E60" s="333"/>
      <c r="F60" s="62"/>
      <c r="G60" s="954">
        <f t="shared" si="0"/>
        <v>0</v>
      </c>
    </row>
    <row r="61" spans="1:7" ht="12.75">
      <c r="A61" s="200" t="s">
        <v>1020</v>
      </c>
      <c r="B61" s="64">
        <v>648</v>
      </c>
      <c r="C61" s="201" t="s">
        <v>290</v>
      </c>
      <c r="D61" s="332"/>
      <c r="E61" s="333"/>
      <c r="F61" s="62"/>
      <c r="G61" s="954">
        <f t="shared" si="0"/>
        <v>0</v>
      </c>
    </row>
    <row r="62" spans="1:7" ht="12.75">
      <c r="A62" s="200" t="s">
        <v>1021</v>
      </c>
      <c r="B62" s="64">
        <v>649</v>
      </c>
      <c r="C62" s="201" t="s">
        <v>292</v>
      </c>
      <c r="D62" s="332"/>
      <c r="E62" s="333"/>
      <c r="F62" s="62"/>
      <c r="G62" s="954">
        <f t="shared" si="0"/>
        <v>0</v>
      </c>
    </row>
    <row r="63" spans="1:7" ht="12.75">
      <c r="A63" s="200" t="s">
        <v>1044</v>
      </c>
      <c r="B63" s="861" t="s">
        <v>1022</v>
      </c>
      <c r="C63" s="201" t="s">
        <v>294</v>
      </c>
      <c r="D63" s="1036">
        <f>SUM(D64:D68)</f>
        <v>0</v>
      </c>
      <c r="E63" s="1037">
        <f>SUM(E64:E68)</f>
        <v>0</v>
      </c>
      <c r="F63" s="62"/>
      <c r="G63" s="954">
        <f t="shared" si="0"/>
        <v>0</v>
      </c>
    </row>
    <row r="64" spans="1:7" ht="12.75">
      <c r="A64" s="200" t="s">
        <v>1023</v>
      </c>
      <c r="B64" s="64">
        <v>652</v>
      </c>
      <c r="C64" s="201" t="s">
        <v>297</v>
      </c>
      <c r="D64" s="332"/>
      <c r="E64" s="333"/>
      <c r="F64" s="62"/>
      <c r="G64" s="954">
        <f t="shared" si="0"/>
        <v>0</v>
      </c>
    </row>
    <row r="65" spans="1:7" ht="12.75">
      <c r="A65" s="200" t="s">
        <v>1024</v>
      </c>
      <c r="B65" s="64">
        <v>653</v>
      </c>
      <c r="C65" s="201" t="s">
        <v>300</v>
      </c>
      <c r="D65" s="332"/>
      <c r="E65" s="333"/>
      <c r="F65" s="62"/>
      <c r="G65" s="954">
        <f t="shared" si="0"/>
        <v>0</v>
      </c>
    </row>
    <row r="66" spans="1:7" ht="12.75">
      <c r="A66" s="200" t="s">
        <v>1025</v>
      </c>
      <c r="B66" s="64">
        <v>654</v>
      </c>
      <c r="C66" s="201" t="s">
        <v>302</v>
      </c>
      <c r="D66" s="332"/>
      <c r="E66" s="333"/>
      <c r="F66" s="62"/>
      <c r="G66" s="954">
        <f t="shared" si="0"/>
        <v>0</v>
      </c>
    </row>
    <row r="67" spans="1:7" ht="12.75">
      <c r="A67" s="200" t="s">
        <v>1026</v>
      </c>
      <c r="B67" s="64">
        <v>655</v>
      </c>
      <c r="C67" s="201" t="s">
        <v>305</v>
      </c>
      <c r="D67" s="332"/>
      <c r="E67" s="333"/>
      <c r="F67" s="62"/>
      <c r="G67" s="954">
        <f t="shared" si="0"/>
        <v>0</v>
      </c>
    </row>
    <row r="68" spans="1:7" ht="12.75" customHeight="1">
      <c r="A68" s="200" t="s">
        <v>1027</v>
      </c>
      <c r="B68" s="64">
        <v>657</v>
      </c>
      <c r="C68" s="201" t="s">
        <v>308</v>
      </c>
      <c r="D68" s="332"/>
      <c r="E68" s="333"/>
      <c r="F68" s="62"/>
      <c r="G68" s="954">
        <f t="shared" si="0"/>
        <v>0</v>
      </c>
    </row>
    <row r="69" spans="1:7" ht="25.5">
      <c r="A69" s="23" t="s">
        <v>497</v>
      </c>
      <c r="B69" s="202" t="s">
        <v>1028</v>
      </c>
      <c r="C69" s="201" t="s">
        <v>310</v>
      </c>
      <c r="D69" s="1036">
        <f>SUM(D49,D51,D55:D56,D63)</f>
        <v>0</v>
      </c>
      <c r="E69" s="1037">
        <f>SUM(E49,E51,E55:E56,E63)</f>
        <v>0</v>
      </c>
      <c r="F69" s="62"/>
      <c r="G69" s="954">
        <f t="shared" si="0"/>
        <v>0</v>
      </c>
    </row>
    <row r="70" spans="1:7" ht="12.75">
      <c r="A70" s="200" t="s">
        <v>1030</v>
      </c>
      <c r="B70" s="202" t="s">
        <v>1036</v>
      </c>
      <c r="C70" s="201" t="s">
        <v>1029</v>
      </c>
      <c r="D70" s="1036">
        <f>SUM(D71:D72)</f>
        <v>0</v>
      </c>
      <c r="E70" s="1037">
        <f>SUM(E71:E72)</f>
        <v>0</v>
      </c>
      <c r="F70" s="62"/>
      <c r="G70" s="954">
        <f t="shared" si="0"/>
        <v>0</v>
      </c>
    </row>
    <row r="71" spans="1:9" ht="12.75">
      <c r="A71" s="324" t="s">
        <v>45</v>
      </c>
      <c r="B71" s="325">
        <v>899</v>
      </c>
      <c r="C71" s="201" t="s">
        <v>1031</v>
      </c>
      <c r="D71" s="332"/>
      <c r="E71" s="333"/>
      <c r="F71" s="62"/>
      <c r="G71" s="954">
        <f t="shared" si="0"/>
        <v>0</v>
      </c>
      <c r="H71" s="1293" t="s">
        <v>1114</v>
      </c>
      <c r="I71" s="1293"/>
    </row>
    <row r="72" spans="1:9" ht="12.75">
      <c r="A72" s="324" t="s">
        <v>1033</v>
      </c>
      <c r="B72" s="325">
        <v>692</v>
      </c>
      <c r="C72" s="201" t="s">
        <v>1032</v>
      </c>
      <c r="D72" s="332"/>
      <c r="E72" s="333"/>
      <c r="F72" s="62"/>
      <c r="G72" s="954">
        <f>D72+E72</f>
        <v>0</v>
      </c>
      <c r="H72" s="958" t="s">
        <v>1111</v>
      </c>
      <c r="I72" s="958" t="s">
        <v>1112</v>
      </c>
    </row>
    <row r="73" spans="1:9" ht="12.75" customHeight="1">
      <c r="A73" s="326" t="s">
        <v>46</v>
      </c>
      <c r="B73" s="327" t="s">
        <v>1034</v>
      </c>
      <c r="C73" s="201" t="s">
        <v>1035</v>
      </c>
      <c r="D73" s="1056">
        <f>SUM(D69:D70)</f>
        <v>0</v>
      </c>
      <c r="E73" s="1057">
        <f>SUM(E69:E70)</f>
        <v>0</v>
      </c>
      <c r="F73" s="62"/>
      <c r="G73" s="954">
        <f>D73+E73</f>
        <v>0</v>
      </c>
      <c r="H73" s="959">
        <f>D73-'10'!I25-'10'!I63</f>
        <v>0</v>
      </c>
      <c r="I73" s="959">
        <f>E73-'10'!L25-'10'!L63</f>
        <v>0</v>
      </c>
    </row>
    <row r="74" spans="1:7" ht="12.75" customHeight="1">
      <c r="A74" s="65" t="s">
        <v>498</v>
      </c>
      <c r="B74" s="328" t="s">
        <v>1040</v>
      </c>
      <c r="C74" s="201" t="s">
        <v>313</v>
      </c>
      <c r="D74" s="1056">
        <f>D69-D44+D42</f>
        <v>0</v>
      </c>
      <c r="E74" s="1057">
        <f>E69-E44+E42</f>
        <v>0</v>
      </c>
      <c r="F74" s="62"/>
      <c r="G74" s="954">
        <f>D74+E74</f>
        <v>0</v>
      </c>
    </row>
    <row r="75" spans="1:7" ht="12.75" customHeight="1">
      <c r="A75" s="65" t="s">
        <v>499</v>
      </c>
      <c r="B75" s="328" t="s">
        <v>1041</v>
      </c>
      <c r="C75" s="201" t="s">
        <v>316</v>
      </c>
      <c r="D75" s="1056">
        <f>D69-D44</f>
        <v>0</v>
      </c>
      <c r="E75" s="1057">
        <f>E69-E44</f>
        <v>0</v>
      </c>
      <c r="F75" s="62"/>
      <c r="G75" s="955">
        <f>D75+E75</f>
        <v>0</v>
      </c>
    </row>
    <row r="76" spans="1:7" ht="12.75" customHeight="1" thickBot="1">
      <c r="A76" s="134" t="s">
        <v>1037</v>
      </c>
      <c r="B76" s="865" t="s">
        <v>1038</v>
      </c>
      <c r="C76" s="866" t="s">
        <v>1039</v>
      </c>
      <c r="D76" s="1046">
        <f>D70-D45</f>
        <v>0</v>
      </c>
      <c r="E76" s="1047">
        <f>E70-E45</f>
        <v>0</v>
      </c>
      <c r="F76" s="62"/>
      <c r="G76" s="955">
        <f>D76+E76</f>
        <v>0</v>
      </c>
    </row>
    <row r="77" spans="1:6" ht="12.75" customHeight="1" thickBot="1">
      <c r="A77" s="1287"/>
      <c r="B77" s="1288"/>
      <c r="C77" s="1289"/>
      <c r="D77" s="1290" t="s">
        <v>724</v>
      </c>
      <c r="E77" s="1291"/>
      <c r="F77" s="58"/>
    </row>
    <row r="78" spans="1:7" ht="12.75">
      <c r="A78" s="1000" t="s">
        <v>1122</v>
      </c>
      <c r="B78" s="1001" t="s">
        <v>1042</v>
      </c>
      <c r="C78" s="1002" t="s">
        <v>319</v>
      </c>
      <c r="D78" s="1265">
        <f>+D74+E74</f>
        <v>0</v>
      </c>
      <c r="E78" s="1266"/>
      <c r="F78" s="21"/>
      <c r="G78" s="954"/>
    </row>
    <row r="79" spans="1:7" ht="13.5" thickBot="1">
      <c r="A79" s="997" t="s">
        <v>1120</v>
      </c>
      <c r="B79" s="998" t="s">
        <v>1043</v>
      </c>
      <c r="C79" s="999" t="s">
        <v>322</v>
      </c>
      <c r="D79" s="1267">
        <f>+D75+E75</f>
        <v>0</v>
      </c>
      <c r="E79" s="1268"/>
      <c r="F79" s="21"/>
      <c r="G79" s="954"/>
    </row>
    <row r="80" spans="1:7" ht="12.75">
      <c r="A80" s="1000" t="s">
        <v>1125</v>
      </c>
      <c r="B80" s="1001" t="s">
        <v>1126</v>
      </c>
      <c r="C80" s="1002" t="s">
        <v>1123</v>
      </c>
      <c r="D80" s="1265">
        <f>D76+E76</f>
        <v>0</v>
      </c>
      <c r="E80" s="1266"/>
      <c r="F80" s="21"/>
      <c r="G80" s="954"/>
    </row>
    <row r="81" spans="1:7" ht="13.5" thickBot="1">
      <c r="A81" s="997" t="s">
        <v>1119</v>
      </c>
      <c r="B81" s="998" t="s">
        <v>1127</v>
      </c>
      <c r="C81" s="999" t="s">
        <v>1124</v>
      </c>
      <c r="D81" s="1267">
        <f>D79+D80</f>
        <v>0</v>
      </c>
      <c r="E81" s="1268"/>
      <c r="F81" s="21"/>
      <c r="G81" s="954"/>
    </row>
    <row r="82" spans="1:7" ht="12.75">
      <c r="A82" s="994"/>
      <c r="B82" s="995"/>
      <c r="C82" s="995"/>
      <c r="D82" s="996"/>
      <c r="E82" s="996"/>
      <c r="F82" s="21"/>
      <c r="G82" s="954"/>
    </row>
    <row r="83" spans="1:6" ht="12.75">
      <c r="A83" s="867"/>
      <c r="B83" s="25"/>
      <c r="C83" s="25"/>
      <c r="D83" s="80"/>
      <c r="E83" s="80"/>
      <c r="F83" s="80"/>
    </row>
    <row r="84" spans="1:6" ht="12.75">
      <c r="A84" s="24" t="s">
        <v>655</v>
      </c>
      <c r="B84" s="25"/>
      <c r="C84" s="25"/>
      <c r="D84" s="80"/>
      <c r="E84" s="80"/>
      <c r="F84" s="21"/>
    </row>
    <row r="85" spans="1:6" ht="12.75">
      <c r="A85" s="21" t="s">
        <v>675</v>
      </c>
      <c r="B85" s="25"/>
      <c r="C85" s="25"/>
      <c r="D85" s="80"/>
      <c r="E85" s="80"/>
      <c r="F85" s="21"/>
    </row>
    <row r="86" spans="1:6" ht="12.75">
      <c r="A86" s="21" t="s">
        <v>678</v>
      </c>
      <c r="B86" s="22"/>
      <c r="C86" s="22"/>
      <c r="D86" s="80"/>
      <c r="E86" s="80"/>
      <c r="F86" s="21"/>
    </row>
    <row r="87" spans="1:6" ht="12.75">
      <c r="A87" s="72"/>
      <c r="B87" s="22"/>
      <c r="C87" s="22"/>
      <c r="D87" s="80"/>
      <c r="E87" s="80"/>
      <c r="F87" s="21"/>
    </row>
    <row r="88" spans="6:7" ht="12.75">
      <c r="F88" s="21"/>
      <c r="G88" s="954">
        <f>G75+G76</f>
        <v>0</v>
      </c>
    </row>
    <row r="89" spans="1:7" s="960" customFormat="1" ht="12.75">
      <c r="A89" s="957" t="s">
        <v>1110</v>
      </c>
      <c r="B89" s="958"/>
      <c r="C89" s="958"/>
      <c r="D89" s="959">
        <f>D75+D76</f>
        <v>0</v>
      </c>
      <c r="E89" s="959">
        <f>E75+E76</f>
        <v>0</v>
      </c>
      <c r="G89" s="954">
        <f>D89+E89</f>
        <v>0</v>
      </c>
    </row>
    <row r="90" spans="1:7" s="960" customFormat="1" ht="12.75">
      <c r="A90" s="957"/>
      <c r="B90" s="958"/>
      <c r="C90" s="958"/>
      <c r="D90" s="959"/>
      <c r="E90" s="959"/>
      <c r="F90" s="961" t="s">
        <v>1096</v>
      </c>
      <c r="G90" s="956">
        <f>G88-G89</f>
        <v>0</v>
      </c>
    </row>
  </sheetData>
  <sheetProtection sheet="1"/>
  <mergeCells count="14">
    <mergeCell ref="D80:E80"/>
    <mergeCell ref="D81:E81"/>
    <mergeCell ref="H45:I45"/>
    <mergeCell ref="H71:I71"/>
    <mergeCell ref="A77:C77"/>
    <mergeCell ref="D77:E77"/>
    <mergeCell ref="D78:E78"/>
    <mergeCell ref="D79:E79"/>
    <mergeCell ref="A1:E1"/>
    <mergeCell ref="A2:E2"/>
    <mergeCell ref="A3:E3"/>
    <mergeCell ref="A4:E4"/>
    <mergeCell ref="B6:C6"/>
    <mergeCell ref="A48:E48"/>
  </mergeCells>
  <conditionalFormatting sqref="H73:I73">
    <cfRule type="cellIs" priority="3" dxfId="16" operator="lessThan" stopIfTrue="1">
      <formula>0</formula>
    </cfRule>
    <cfRule type="cellIs" priority="4" dxfId="16" operator="greaterThan" stopIfTrue="1">
      <formula>0</formula>
    </cfRule>
  </conditionalFormatting>
  <conditionalFormatting sqref="H47:I47">
    <cfRule type="cellIs" priority="1" dxfId="16" operator="lessThan" stopIfTrue="1">
      <formula>0</formula>
    </cfRule>
    <cfRule type="cellIs" priority="2" dxfId="16" operator="greaterThan" stopIfTrue="1">
      <formula>0</formula>
    </cfRule>
  </conditionalFormatting>
  <printOptions/>
  <pageMargins left="0.7086614173228347" right="0" top="0.3937007874015748" bottom="0.3937007874015748" header="0.5118110236220472" footer="0.5118110236220472"/>
  <pageSetup horizontalDpi="600" verticalDpi="600" orientation="portrait" paperSize="9" scale="80" r:id="rId1"/>
  <rowBreaks count="1" manualBreakCount="1">
    <brk id="47" max="4" man="1"/>
  </rowBreaks>
</worksheet>
</file>

<file path=xl/worksheets/sheet5.xml><?xml version="1.0" encoding="utf-8"?>
<worksheet xmlns="http://schemas.openxmlformats.org/spreadsheetml/2006/main" xmlns:r="http://schemas.openxmlformats.org/officeDocument/2006/relationships">
  <dimension ref="A1:G21"/>
  <sheetViews>
    <sheetView zoomScalePageLayoutView="0" workbookViewId="0" topLeftCell="A1">
      <selection activeCell="C13" sqref="C13"/>
    </sheetView>
  </sheetViews>
  <sheetFormatPr defaultColWidth="9.140625" defaultRowHeight="15"/>
  <cols>
    <col min="1" max="1" width="45.57421875" style="10" customWidth="1"/>
    <col min="2" max="2" width="14.57421875" style="10" customWidth="1"/>
    <col min="3" max="3" width="15.00390625" style="10" customWidth="1"/>
    <col min="4" max="4" width="17.421875" style="10" customWidth="1"/>
    <col min="5" max="5" width="11.421875" style="10" customWidth="1"/>
    <col min="6" max="6" width="9.140625" style="10" customWidth="1"/>
    <col min="7" max="7" width="10.28125" style="10" bestFit="1" customWidth="1"/>
    <col min="8" max="16384" width="9.140625" style="10" customWidth="1"/>
  </cols>
  <sheetData>
    <row r="1" spans="1:4" ht="15.75">
      <c r="A1" s="1008" t="s">
        <v>1115</v>
      </c>
      <c r="B1" s="254"/>
      <c r="C1" s="254"/>
      <c r="D1" s="254"/>
    </row>
    <row r="2" spans="1:4" ht="13.5" thickBot="1">
      <c r="A2" s="338"/>
      <c r="B2" s="338"/>
      <c r="C2" s="338"/>
      <c r="D2" s="339" t="s">
        <v>521</v>
      </c>
    </row>
    <row r="3" spans="1:7" s="11" customFormat="1" ht="26.25" thickBot="1">
      <c r="A3" s="340" t="s">
        <v>41</v>
      </c>
      <c r="B3" s="341" t="s">
        <v>522</v>
      </c>
      <c r="C3" s="342" t="s">
        <v>523</v>
      </c>
      <c r="D3" s="340" t="s">
        <v>524</v>
      </c>
      <c r="E3" s="1295" t="s">
        <v>1118</v>
      </c>
      <c r="F3" s="1296"/>
      <c r="G3" s="1296"/>
    </row>
    <row r="4" spans="1:7" ht="13.5" thickBot="1">
      <c r="A4" s="1003" t="s">
        <v>1148</v>
      </c>
      <c r="B4" s="1004">
        <v>1237.50918</v>
      </c>
      <c r="C4" s="1005">
        <v>1209.91272</v>
      </c>
      <c r="D4" s="1115">
        <f>SUM(B4:C4)</f>
        <v>2447.4219000000003</v>
      </c>
      <c r="E4" s="990">
        <f>B4-2!D75-2!D76</f>
        <v>8.640199666842818E-12</v>
      </c>
      <c r="F4" s="990">
        <f>C4-2!E75-2!E76</f>
        <v>0</v>
      </c>
      <c r="G4" s="990">
        <f>D4-2!D81</f>
        <v>9.094947017729282E-12</v>
      </c>
    </row>
    <row r="5" spans="1:4" ht="12.75">
      <c r="A5" s="9"/>
      <c r="B5" s="9"/>
      <c r="C5" s="9"/>
      <c r="D5" s="9"/>
    </row>
    <row r="6" spans="1:4" ht="12.75">
      <c r="A6" s="9"/>
      <c r="B6" s="9"/>
      <c r="C6" s="9"/>
      <c r="D6" s="9"/>
    </row>
    <row r="7" spans="1:4" ht="12.75">
      <c r="A7" s="1006" t="s">
        <v>655</v>
      </c>
      <c r="B7" s="1007"/>
      <c r="C7" s="1007"/>
      <c r="D7" s="1007"/>
    </row>
    <row r="8" spans="1:4" ht="12.75">
      <c r="A8" s="1294" t="s">
        <v>1116</v>
      </c>
      <c r="B8" s="1294"/>
      <c r="C8" s="1294"/>
      <c r="D8" s="1294"/>
    </row>
    <row r="9" spans="1:4" ht="12.75">
      <c r="A9" s="1006" t="s">
        <v>1117</v>
      </c>
      <c r="B9" s="1006"/>
      <c r="C9" s="1006"/>
      <c r="D9" s="1006"/>
    </row>
    <row r="10" spans="1:4" ht="12.75">
      <c r="A10" s="625"/>
      <c r="B10" s="625"/>
      <c r="C10" s="625"/>
      <c r="D10" s="625"/>
    </row>
    <row r="11" spans="1:4" ht="12.75">
      <c r="A11" s="9"/>
      <c r="B11" s="9"/>
      <c r="C11" s="9"/>
      <c r="D11" s="9"/>
    </row>
    <row r="12" spans="1:4" ht="12.75">
      <c r="A12" s="9"/>
      <c r="B12" s="9"/>
      <c r="C12" s="9"/>
      <c r="D12" s="9"/>
    </row>
    <row r="13" spans="1:4" ht="12.75">
      <c r="A13" s="9"/>
      <c r="B13" s="9"/>
      <c r="C13" s="9"/>
      <c r="D13" s="9"/>
    </row>
    <row r="14" spans="1:4" ht="12.75">
      <c r="A14" s="9"/>
      <c r="B14" s="9"/>
      <c r="C14" s="9"/>
      <c r="D14" s="9"/>
    </row>
    <row r="15" spans="1:4" ht="12.75">
      <c r="A15" s="9"/>
      <c r="B15" s="9"/>
      <c r="C15" s="9"/>
      <c r="D15" s="9"/>
    </row>
    <row r="16" spans="1:4" ht="12.75">
      <c r="A16" s="9"/>
      <c r="B16" s="9"/>
      <c r="C16" s="9"/>
      <c r="D16" s="9"/>
    </row>
    <row r="17" spans="1:4" ht="12.75">
      <c r="A17" s="9"/>
      <c r="B17" s="9"/>
      <c r="C17" s="9"/>
      <c r="D17" s="9"/>
    </row>
    <row r="18" spans="1:4" ht="12.75">
      <c r="A18" s="9"/>
      <c r="B18" s="9"/>
      <c r="C18" s="9"/>
      <c r="D18" s="9"/>
    </row>
    <row r="19" spans="1:4" ht="12.75">
      <c r="A19" s="9"/>
      <c r="B19" s="9"/>
      <c r="C19" s="9"/>
      <c r="D19" s="9"/>
    </row>
    <row r="20" spans="1:4" ht="12.75">
      <c r="A20" s="9"/>
      <c r="B20" s="9"/>
      <c r="C20" s="9"/>
      <c r="D20" s="9"/>
    </row>
    <row r="21" spans="1:4" ht="12.75">
      <c r="A21" s="9"/>
      <c r="B21" s="9"/>
      <c r="C21" s="9"/>
      <c r="D21" s="9"/>
    </row>
  </sheetData>
  <sheetProtection sheet="1" formatRows="0" insertRows="0" deleteRows="0"/>
  <mergeCells count="2">
    <mergeCell ref="A8:D8"/>
    <mergeCell ref="E3:G3"/>
  </mergeCells>
  <conditionalFormatting sqref="E4:G4">
    <cfRule type="cellIs" priority="1" dxfId="16" operator="lessThan" stopIfTrue="1">
      <formula>0</formula>
    </cfRule>
    <cfRule type="cellIs" priority="2" dxfId="16" operator="greaterThan" stopIfTrue="1">
      <formula>0</formula>
    </cfRule>
  </conditionalFormatting>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N71"/>
  <sheetViews>
    <sheetView zoomScale="96" zoomScaleNormal="96" zoomScalePageLayoutView="0" workbookViewId="0" topLeftCell="A1">
      <pane xSplit="7" ySplit="5" topLeftCell="H6" activePane="bottomRight" state="frozen"/>
      <selection pane="topLeft" activeCell="H20" sqref="H20"/>
      <selection pane="topRight" activeCell="H20" sqref="H20"/>
      <selection pane="bottomLeft" activeCell="H20" sqref="H20"/>
      <selection pane="bottomRight" activeCell="H6" sqref="H6"/>
    </sheetView>
  </sheetViews>
  <sheetFormatPr defaultColWidth="9.140625" defaultRowHeight="15"/>
  <cols>
    <col min="1" max="1" width="1.421875" style="533" customWidth="1"/>
    <col min="2" max="2" width="4.421875" style="533" customWidth="1"/>
    <col min="3" max="3" width="3.140625" style="533" customWidth="1"/>
    <col min="4" max="5" width="6.140625" style="533" customWidth="1"/>
    <col min="6" max="6" width="43.57421875" style="533" customWidth="1"/>
    <col min="7" max="7" width="5.28125" style="605" customWidth="1"/>
    <col min="8" max="13" width="11.57421875" style="533" customWidth="1"/>
    <col min="14" max="14" width="2.00390625" style="532" customWidth="1"/>
    <col min="15" max="16384" width="9.140625" style="533" customWidth="1"/>
  </cols>
  <sheetData>
    <row r="1" spans="1:14" ht="22.5" customHeight="1">
      <c r="A1" s="835" t="s">
        <v>928</v>
      </c>
      <c r="B1" s="529"/>
      <c r="C1" s="529"/>
      <c r="D1" s="529"/>
      <c r="E1" s="529"/>
      <c r="F1" s="530"/>
      <c r="G1" s="531"/>
      <c r="H1" s="529"/>
      <c r="I1" s="529"/>
      <c r="J1" s="529"/>
      <c r="K1" s="529"/>
      <c r="L1" s="529"/>
      <c r="M1" s="529"/>
      <c r="N1" s="625"/>
    </row>
    <row r="2" spans="1:14" ht="16.5" thickBot="1">
      <c r="A2" s="528"/>
      <c r="B2" s="529"/>
      <c r="C2" s="529"/>
      <c r="D2" s="529"/>
      <c r="E2" s="529"/>
      <c r="F2" s="530"/>
      <c r="G2" s="531"/>
      <c r="H2" s="529"/>
      <c r="I2" s="529"/>
      <c r="J2" s="529"/>
      <c r="K2" s="529"/>
      <c r="L2" s="529"/>
      <c r="M2" s="531" t="s">
        <v>880</v>
      </c>
      <c r="N2" s="534"/>
    </row>
    <row r="3" spans="1:14" ht="14.25" customHeight="1">
      <c r="A3" s="1297" t="s">
        <v>752</v>
      </c>
      <c r="B3" s="1298"/>
      <c r="C3" s="1298"/>
      <c r="D3" s="1298"/>
      <c r="E3" s="1298"/>
      <c r="F3" s="1299"/>
      <c r="G3" s="1306" t="s">
        <v>500</v>
      </c>
      <c r="H3" s="1309" t="s">
        <v>753</v>
      </c>
      <c r="I3" s="1310"/>
      <c r="J3" s="1309" t="s">
        <v>754</v>
      </c>
      <c r="K3" s="1310"/>
      <c r="L3" s="1309" t="s">
        <v>755</v>
      </c>
      <c r="M3" s="1311"/>
      <c r="N3" s="535"/>
    </row>
    <row r="4" spans="1:14" ht="13.5" customHeight="1">
      <c r="A4" s="1300"/>
      <c r="B4" s="1301"/>
      <c r="C4" s="1301"/>
      <c r="D4" s="1301"/>
      <c r="E4" s="1301"/>
      <c r="F4" s="1302"/>
      <c r="G4" s="1307"/>
      <c r="H4" s="536" t="s">
        <v>756</v>
      </c>
      <c r="I4" s="537" t="s">
        <v>501</v>
      </c>
      <c r="J4" s="536" t="s">
        <v>658</v>
      </c>
      <c r="K4" s="537" t="s">
        <v>501</v>
      </c>
      <c r="L4" s="536" t="s">
        <v>658</v>
      </c>
      <c r="M4" s="538" t="s">
        <v>501</v>
      </c>
      <c r="N4" s="539"/>
    </row>
    <row r="5" spans="1:14" ht="11.25" customHeight="1" thickBot="1">
      <c r="A5" s="1303"/>
      <c r="B5" s="1304"/>
      <c r="C5" s="1304"/>
      <c r="D5" s="1304"/>
      <c r="E5" s="1304"/>
      <c r="F5" s="1305"/>
      <c r="G5" s="1308"/>
      <c r="H5" s="1164">
        <v>1</v>
      </c>
      <c r="I5" s="1165">
        <v>2</v>
      </c>
      <c r="J5" s="1164">
        <v>3</v>
      </c>
      <c r="K5" s="1165">
        <v>4</v>
      </c>
      <c r="L5" s="1164">
        <v>5</v>
      </c>
      <c r="M5" s="1166">
        <v>6</v>
      </c>
      <c r="N5" s="540"/>
    </row>
    <row r="6" spans="1:14" ht="12.75" customHeight="1">
      <c r="A6" s="1312" t="s">
        <v>48</v>
      </c>
      <c r="B6" s="1313"/>
      <c r="C6" s="1313"/>
      <c r="D6" s="1313"/>
      <c r="E6" s="1313"/>
      <c r="F6" s="1314"/>
      <c r="G6" s="541">
        <v>1</v>
      </c>
      <c r="H6" s="542">
        <f aca="true" t="shared" si="0" ref="H6:M6">+H7+H32</f>
        <v>254667.40869999997</v>
      </c>
      <c r="I6" s="543">
        <f t="shared" si="0"/>
        <v>227006.22335999997</v>
      </c>
      <c r="J6" s="542">
        <f t="shared" si="0"/>
        <v>1495</v>
      </c>
      <c r="K6" s="543">
        <f t="shared" si="0"/>
        <v>1495</v>
      </c>
      <c r="L6" s="542">
        <f t="shared" si="0"/>
        <v>256162.40869999997</v>
      </c>
      <c r="M6" s="544">
        <f t="shared" si="0"/>
        <v>228501.22335999997</v>
      </c>
      <c r="N6" s="539"/>
    </row>
    <row r="7" spans="1:14" ht="12.75" customHeight="1">
      <c r="A7" s="545"/>
      <c r="B7" s="1316" t="s">
        <v>827</v>
      </c>
      <c r="C7" s="1316"/>
      <c r="D7" s="1316"/>
      <c r="E7" s="1316"/>
      <c r="F7" s="1317"/>
      <c r="G7" s="546">
        <f>G6+1</f>
        <v>2</v>
      </c>
      <c r="H7" s="1167">
        <f aca="true" t="shared" si="1" ref="H7:M7">+H8+H18+H25</f>
        <v>254667.40869999997</v>
      </c>
      <c r="I7" s="1168">
        <f t="shared" si="1"/>
        <v>227006.22335999997</v>
      </c>
      <c r="J7" s="1167">
        <f t="shared" si="1"/>
        <v>1495</v>
      </c>
      <c r="K7" s="1168">
        <f t="shared" si="1"/>
        <v>1495</v>
      </c>
      <c r="L7" s="1167">
        <f t="shared" si="1"/>
        <v>256162.40869999997</v>
      </c>
      <c r="M7" s="1169">
        <f t="shared" si="1"/>
        <v>228501.22335999997</v>
      </c>
      <c r="N7" s="539"/>
    </row>
    <row r="8" spans="1:14" ht="12.75" customHeight="1">
      <c r="A8" s="547"/>
      <c r="B8" s="548"/>
      <c r="C8" s="549" t="s">
        <v>757</v>
      </c>
      <c r="D8" s="550" t="s">
        <v>49</v>
      </c>
      <c r="E8" s="548"/>
      <c r="F8" s="551"/>
      <c r="G8" s="552">
        <f aca="true" t="shared" si="2" ref="G8:G34">G7+1</f>
        <v>3</v>
      </c>
      <c r="H8" s="1170">
        <f aca="true" t="shared" si="3" ref="H8:M8">+H9+H12</f>
        <v>248159.40869999997</v>
      </c>
      <c r="I8" s="1171">
        <f t="shared" si="3"/>
        <v>219722.05563999998</v>
      </c>
      <c r="J8" s="1170">
        <f t="shared" si="3"/>
        <v>1495</v>
      </c>
      <c r="K8" s="1171">
        <f t="shared" si="3"/>
        <v>1495</v>
      </c>
      <c r="L8" s="1170">
        <f t="shared" si="3"/>
        <v>249654.40869999997</v>
      </c>
      <c r="M8" s="1172">
        <f t="shared" si="3"/>
        <v>221217.05563999998</v>
      </c>
      <c r="N8" s="539"/>
    </row>
    <row r="9" spans="1:14" ht="12.75" customHeight="1">
      <c r="A9" s="553"/>
      <c r="B9" s="554"/>
      <c r="C9" s="554"/>
      <c r="D9" s="554" t="s">
        <v>502</v>
      </c>
      <c r="E9" s="554" t="s">
        <v>50</v>
      </c>
      <c r="F9" s="555"/>
      <c r="G9" s="556">
        <f t="shared" si="2"/>
        <v>4</v>
      </c>
      <c r="H9" s="557">
        <f aca="true" t="shared" si="4" ref="H9:M9">+H10+H11</f>
        <v>28136.0677</v>
      </c>
      <c r="I9" s="558">
        <f t="shared" si="4"/>
        <v>0</v>
      </c>
      <c r="J9" s="557">
        <f t="shared" si="4"/>
        <v>0</v>
      </c>
      <c r="K9" s="558">
        <f t="shared" si="4"/>
        <v>0</v>
      </c>
      <c r="L9" s="557">
        <f t="shared" si="4"/>
        <v>28136.0677</v>
      </c>
      <c r="M9" s="559">
        <f t="shared" si="4"/>
        <v>0</v>
      </c>
      <c r="N9" s="539"/>
    </row>
    <row r="10" spans="1:14" ht="12.75" customHeight="1">
      <c r="A10" s="560"/>
      <c r="B10" s="561"/>
      <c r="C10" s="561"/>
      <c r="D10" s="561"/>
      <c r="E10" s="561" t="s">
        <v>757</v>
      </c>
      <c r="F10" s="561" t="s">
        <v>759</v>
      </c>
      <c r="G10" s="562">
        <f t="shared" si="2"/>
        <v>5</v>
      </c>
      <c r="H10" s="563">
        <f>'5.d'!G7+'5.d'!G25</f>
        <v>28136.0677</v>
      </c>
      <c r="I10" s="564">
        <f>'5.d'!H7+'5.d'!H25</f>
        <v>0</v>
      </c>
      <c r="J10" s="563">
        <f>'5.d'!I7+'5.d'!I25</f>
        <v>0</v>
      </c>
      <c r="K10" s="563">
        <f>'5.d'!J7+'5.d'!J25</f>
        <v>0</v>
      </c>
      <c r="L10" s="563">
        <f>+H10+J10</f>
        <v>28136.0677</v>
      </c>
      <c r="M10" s="565">
        <f>+I10+K10</f>
        <v>0</v>
      </c>
      <c r="N10" s="566"/>
    </row>
    <row r="11" spans="1:14" ht="12.75" customHeight="1">
      <c r="A11" s="560"/>
      <c r="B11" s="561"/>
      <c r="C11" s="561"/>
      <c r="D11" s="561"/>
      <c r="E11" s="529"/>
      <c r="F11" s="561" t="s">
        <v>760</v>
      </c>
      <c r="G11" s="562">
        <f t="shared" si="2"/>
        <v>6</v>
      </c>
      <c r="H11" s="563">
        <f>'5.d'!G15</f>
        <v>0</v>
      </c>
      <c r="I11" s="564">
        <f>'5.d'!H15</f>
        <v>0</v>
      </c>
      <c r="J11" s="563">
        <f>'5.d'!I15</f>
        <v>0</v>
      </c>
      <c r="K11" s="564">
        <f>'5.d'!J15</f>
        <v>0</v>
      </c>
      <c r="L11" s="563">
        <f>+H11+J11</f>
        <v>0</v>
      </c>
      <c r="M11" s="565">
        <f>+I11+K11</f>
        <v>0</v>
      </c>
      <c r="N11" s="566"/>
    </row>
    <row r="12" spans="1:14" ht="12.75" customHeight="1">
      <c r="A12" s="553"/>
      <c r="B12" s="554"/>
      <c r="C12" s="554"/>
      <c r="D12" s="554"/>
      <c r="E12" s="554" t="s">
        <v>51</v>
      </c>
      <c r="F12" s="555"/>
      <c r="G12" s="556">
        <f>G11+1</f>
        <v>7</v>
      </c>
      <c r="H12" s="557">
        <f aca="true" t="shared" si="5" ref="H12:M12">+H13+H17</f>
        <v>220023.341</v>
      </c>
      <c r="I12" s="558">
        <f t="shared" si="5"/>
        <v>219722.05563999998</v>
      </c>
      <c r="J12" s="557">
        <f t="shared" si="5"/>
        <v>1495</v>
      </c>
      <c r="K12" s="558">
        <f t="shared" si="5"/>
        <v>1495</v>
      </c>
      <c r="L12" s="557">
        <f t="shared" si="5"/>
        <v>221518.341</v>
      </c>
      <c r="M12" s="559">
        <f t="shared" si="5"/>
        <v>221217.05563999998</v>
      </c>
      <c r="N12" s="539"/>
    </row>
    <row r="13" spans="1:14" s="569" customFormat="1" ht="12.75" customHeight="1">
      <c r="A13" s="1173"/>
      <c r="B13" s="561"/>
      <c r="C13" s="561"/>
      <c r="D13" s="561"/>
      <c r="E13" s="561" t="s">
        <v>757</v>
      </c>
      <c r="F13" s="561" t="s">
        <v>52</v>
      </c>
      <c r="G13" s="568">
        <f t="shared" si="2"/>
        <v>8</v>
      </c>
      <c r="H13" s="563">
        <f aca="true" t="shared" si="6" ref="H13:M13">+H14+H15+H16</f>
        <v>183725.308</v>
      </c>
      <c r="I13" s="564">
        <f t="shared" si="6"/>
        <v>183725.308</v>
      </c>
      <c r="J13" s="563">
        <f t="shared" si="6"/>
        <v>1495</v>
      </c>
      <c r="K13" s="564">
        <f t="shared" si="6"/>
        <v>1495</v>
      </c>
      <c r="L13" s="563">
        <f t="shared" si="6"/>
        <v>185220.308</v>
      </c>
      <c r="M13" s="565">
        <f t="shared" si="6"/>
        <v>185220.308</v>
      </c>
      <c r="N13" s="566"/>
    </row>
    <row r="14" spans="1:14" s="569" customFormat="1" ht="12.75" customHeight="1">
      <c r="A14" s="567"/>
      <c r="B14" s="561"/>
      <c r="C14" s="561"/>
      <c r="D14" s="561"/>
      <c r="E14" s="529"/>
      <c r="F14" s="561" t="s">
        <v>825</v>
      </c>
      <c r="G14" s="568">
        <f t="shared" si="2"/>
        <v>9</v>
      </c>
      <c r="H14" s="563">
        <f>'5.a'!D8</f>
        <v>183236.236</v>
      </c>
      <c r="I14" s="564">
        <f>'5.a'!E8</f>
        <v>183236.236</v>
      </c>
      <c r="J14" s="563">
        <f>'5.a'!F8</f>
        <v>1495</v>
      </c>
      <c r="K14" s="564">
        <f>'5.a'!G8</f>
        <v>1495</v>
      </c>
      <c r="L14" s="563">
        <f aca="true" t="shared" si="7" ref="L14:M17">+H14+J14</f>
        <v>184731.236</v>
      </c>
      <c r="M14" s="565">
        <f t="shared" si="7"/>
        <v>184731.236</v>
      </c>
      <c r="N14" s="566"/>
    </row>
    <row r="15" spans="1:14" s="569" customFormat="1" ht="12.75" customHeight="1">
      <c r="A15" s="570"/>
      <c r="B15" s="561"/>
      <c r="C15" s="561"/>
      <c r="D15" s="561"/>
      <c r="E15" s="561"/>
      <c r="F15" s="561" t="s">
        <v>824</v>
      </c>
      <c r="G15" s="568">
        <f t="shared" si="2"/>
        <v>10</v>
      </c>
      <c r="H15" s="563">
        <f>'5.c'!D30</f>
        <v>0</v>
      </c>
      <c r="I15" s="564">
        <f>'5.c'!E30</f>
        <v>0</v>
      </c>
      <c r="J15" s="563">
        <f>'5.c'!F30</f>
        <v>0</v>
      </c>
      <c r="K15" s="564">
        <f>'5.c'!G30</f>
        <v>0</v>
      </c>
      <c r="L15" s="563">
        <f t="shared" si="7"/>
        <v>0</v>
      </c>
      <c r="M15" s="565">
        <f t="shared" si="7"/>
        <v>0</v>
      </c>
      <c r="N15" s="566"/>
    </row>
    <row r="16" spans="1:14" s="569" customFormat="1" ht="12.75" customHeight="1">
      <c r="A16" s="567"/>
      <c r="B16" s="561"/>
      <c r="C16" s="561"/>
      <c r="D16" s="561"/>
      <c r="E16" s="529"/>
      <c r="F16" s="561" t="s">
        <v>826</v>
      </c>
      <c r="G16" s="568">
        <f t="shared" si="2"/>
        <v>11</v>
      </c>
      <c r="H16" s="563">
        <f>'5.a'!D16</f>
        <v>489.072</v>
      </c>
      <c r="I16" s="564">
        <f>'5.a'!E16</f>
        <v>489.072</v>
      </c>
      <c r="J16" s="563">
        <f>'5.a'!F16</f>
        <v>0</v>
      </c>
      <c r="K16" s="564">
        <f>'5.a'!G16</f>
        <v>0</v>
      </c>
      <c r="L16" s="563">
        <f t="shared" si="7"/>
        <v>489.072</v>
      </c>
      <c r="M16" s="565">
        <f t="shared" si="7"/>
        <v>489.072</v>
      </c>
      <c r="N16" s="566"/>
    </row>
    <row r="17" spans="1:14" s="569" customFormat="1" ht="12.75" customHeight="1">
      <c r="A17" s="571"/>
      <c r="B17" s="561"/>
      <c r="C17" s="561"/>
      <c r="D17" s="561"/>
      <c r="E17" s="561"/>
      <c r="F17" s="561" t="s">
        <v>760</v>
      </c>
      <c r="G17" s="568">
        <f t="shared" si="2"/>
        <v>12</v>
      </c>
      <c r="H17" s="563">
        <f>'5.b'!D7</f>
        <v>36298.032999999996</v>
      </c>
      <c r="I17" s="564">
        <f>'5.b'!E7</f>
        <v>35996.74764</v>
      </c>
      <c r="J17" s="563">
        <f>'5.b'!F7</f>
        <v>0</v>
      </c>
      <c r="K17" s="564">
        <f>'5.b'!G7</f>
        <v>0</v>
      </c>
      <c r="L17" s="563">
        <f t="shared" si="7"/>
        <v>36298.032999999996</v>
      </c>
      <c r="M17" s="565">
        <f t="shared" si="7"/>
        <v>35996.74764</v>
      </c>
      <c r="N17" s="566"/>
    </row>
    <row r="18" spans="1:14" ht="12.75" customHeight="1">
      <c r="A18" s="547"/>
      <c r="B18" s="548"/>
      <c r="C18" s="549"/>
      <c r="D18" s="550" t="s">
        <v>53</v>
      </c>
      <c r="E18" s="548"/>
      <c r="F18" s="551"/>
      <c r="G18" s="552">
        <f t="shared" si="2"/>
        <v>13</v>
      </c>
      <c r="H18" s="1170">
        <f aca="true" t="shared" si="8" ref="H18:M18">+H19+H22</f>
        <v>6508</v>
      </c>
      <c r="I18" s="1171">
        <f t="shared" si="8"/>
        <v>6476.8090600000005</v>
      </c>
      <c r="J18" s="1170">
        <f t="shared" si="8"/>
        <v>0</v>
      </c>
      <c r="K18" s="1171">
        <f t="shared" si="8"/>
        <v>0</v>
      </c>
      <c r="L18" s="1170">
        <f t="shared" si="8"/>
        <v>6508</v>
      </c>
      <c r="M18" s="1172">
        <f t="shared" si="8"/>
        <v>6476.8090600000005</v>
      </c>
      <c r="N18" s="539"/>
    </row>
    <row r="19" spans="1:14" ht="12.75" customHeight="1">
      <c r="A19" s="553"/>
      <c r="B19" s="554"/>
      <c r="C19" s="554"/>
      <c r="D19" s="554" t="s">
        <v>502</v>
      </c>
      <c r="E19" s="554" t="s">
        <v>54</v>
      </c>
      <c r="F19" s="555"/>
      <c r="G19" s="556">
        <f t="shared" si="2"/>
        <v>14</v>
      </c>
      <c r="H19" s="557">
        <f aca="true" t="shared" si="9" ref="H19:M19">+H20+H21</f>
        <v>0</v>
      </c>
      <c r="I19" s="558">
        <f t="shared" si="9"/>
        <v>0</v>
      </c>
      <c r="J19" s="557">
        <f t="shared" si="9"/>
        <v>0</v>
      </c>
      <c r="K19" s="558">
        <f t="shared" si="9"/>
        <v>0</v>
      </c>
      <c r="L19" s="557">
        <f t="shared" si="9"/>
        <v>0</v>
      </c>
      <c r="M19" s="559">
        <f t="shared" si="9"/>
        <v>0</v>
      </c>
      <c r="N19" s="539"/>
    </row>
    <row r="20" spans="1:14" ht="12.75" customHeight="1">
      <c r="A20" s="560"/>
      <c r="B20" s="561"/>
      <c r="C20" s="561"/>
      <c r="D20" s="561"/>
      <c r="E20" s="561" t="s">
        <v>757</v>
      </c>
      <c r="F20" s="561" t="s">
        <v>759</v>
      </c>
      <c r="G20" s="568">
        <f t="shared" si="2"/>
        <v>15</v>
      </c>
      <c r="H20" s="1229">
        <f>'5.d'!G35</f>
        <v>0</v>
      </c>
      <c r="I20" s="564">
        <f>'5.d'!H35</f>
        <v>0</v>
      </c>
      <c r="J20" s="1229">
        <f>'5.d'!I35</f>
        <v>0</v>
      </c>
      <c r="K20" s="564">
        <f>'5.d'!J35</f>
        <v>0</v>
      </c>
      <c r="L20" s="563">
        <f>+H20+J20</f>
        <v>0</v>
      </c>
      <c r="M20" s="565">
        <f>+I20+K20</f>
        <v>0</v>
      </c>
      <c r="N20" s="566"/>
    </row>
    <row r="21" spans="1:14" ht="12.75" customHeight="1">
      <c r="A21" s="560"/>
      <c r="B21" s="561"/>
      <c r="C21" s="561"/>
      <c r="D21" s="561"/>
      <c r="E21" s="529"/>
      <c r="F21" s="561" t="s">
        <v>760</v>
      </c>
      <c r="G21" s="568">
        <f t="shared" si="2"/>
        <v>16</v>
      </c>
      <c r="H21" s="1174"/>
      <c r="I21" s="1175"/>
      <c r="J21" s="1174"/>
      <c r="K21" s="1175"/>
      <c r="L21" s="563">
        <f>+H21+J21</f>
        <v>0</v>
      </c>
      <c r="M21" s="565">
        <f>+I21+K21</f>
        <v>0</v>
      </c>
      <c r="N21" s="566"/>
    </row>
    <row r="22" spans="1:14" ht="12.75" customHeight="1">
      <c r="A22" s="553"/>
      <c r="B22" s="554"/>
      <c r="C22" s="554"/>
      <c r="D22" s="554"/>
      <c r="E22" s="554" t="s">
        <v>55</v>
      </c>
      <c r="F22" s="555"/>
      <c r="G22" s="556">
        <f>G21+1</f>
        <v>17</v>
      </c>
      <c r="H22" s="557">
        <f aca="true" t="shared" si="10" ref="H22:M22">+H23+H24</f>
        <v>6508</v>
      </c>
      <c r="I22" s="558">
        <f t="shared" si="10"/>
        <v>6476.8090600000005</v>
      </c>
      <c r="J22" s="557">
        <f t="shared" si="10"/>
        <v>0</v>
      </c>
      <c r="K22" s="558">
        <f t="shared" si="10"/>
        <v>0</v>
      </c>
      <c r="L22" s="557">
        <f t="shared" si="10"/>
        <v>6508</v>
      </c>
      <c r="M22" s="559">
        <f t="shared" si="10"/>
        <v>6476.8090600000005</v>
      </c>
      <c r="N22" s="539"/>
    </row>
    <row r="23" spans="1:14" ht="12.75" customHeight="1">
      <c r="A23" s="567"/>
      <c r="B23" s="561"/>
      <c r="C23" s="561"/>
      <c r="D23" s="561"/>
      <c r="E23" s="561" t="s">
        <v>757</v>
      </c>
      <c r="F23" s="561" t="s">
        <v>759</v>
      </c>
      <c r="G23" s="568">
        <f t="shared" si="2"/>
        <v>18</v>
      </c>
      <c r="H23" s="563">
        <f>'5.a'!D22</f>
        <v>105</v>
      </c>
      <c r="I23" s="564">
        <f>'5.a'!E22</f>
        <v>93.895</v>
      </c>
      <c r="J23" s="563">
        <f>'5.a'!F22</f>
        <v>0</v>
      </c>
      <c r="K23" s="564">
        <f>'5.a'!G22</f>
        <v>0</v>
      </c>
      <c r="L23" s="563">
        <f>+H23+J23</f>
        <v>105</v>
      </c>
      <c r="M23" s="565">
        <f>+I23+K23</f>
        <v>93.895</v>
      </c>
      <c r="N23" s="566"/>
    </row>
    <row r="24" spans="1:14" ht="12.75" customHeight="1">
      <c r="A24" s="571"/>
      <c r="B24" s="561"/>
      <c r="C24" s="561"/>
      <c r="D24" s="561"/>
      <c r="E24" s="529"/>
      <c r="F24" s="561" t="s">
        <v>760</v>
      </c>
      <c r="G24" s="568">
        <f t="shared" si="2"/>
        <v>19</v>
      </c>
      <c r="H24" s="563">
        <f>'5.b'!D29</f>
        <v>6403</v>
      </c>
      <c r="I24" s="564">
        <f>'5.b'!E29</f>
        <v>6382.91406</v>
      </c>
      <c r="J24" s="563">
        <f>'5.b'!F29</f>
        <v>0</v>
      </c>
      <c r="K24" s="564">
        <f>'5.b'!G29</f>
        <v>0</v>
      </c>
      <c r="L24" s="563">
        <f>+H24+J24</f>
        <v>6403</v>
      </c>
      <c r="M24" s="565">
        <f>+I24+K24</f>
        <v>6382.91406</v>
      </c>
      <c r="N24" s="566"/>
    </row>
    <row r="25" spans="1:14" ht="12.75" customHeight="1">
      <c r="A25" s="547"/>
      <c r="B25" s="548"/>
      <c r="C25" s="549"/>
      <c r="D25" s="550" t="s">
        <v>56</v>
      </c>
      <c r="E25" s="548"/>
      <c r="F25" s="551"/>
      <c r="G25" s="552">
        <f t="shared" si="2"/>
        <v>20</v>
      </c>
      <c r="H25" s="1170">
        <f aca="true" t="shared" si="11" ref="H25:M25">+H26+H29</f>
        <v>0</v>
      </c>
      <c r="I25" s="1171">
        <f t="shared" si="11"/>
        <v>807.35866</v>
      </c>
      <c r="J25" s="1170">
        <f t="shared" si="11"/>
        <v>0</v>
      </c>
      <c r="K25" s="1171">
        <f t="shared" si="11"/>
        <v>0</v>
      </c>
      <c r="L25" s="1170">
        <f t="shared" si="11"/>
        <v>0</v>
      </c>
      <c r="M25" s="1172">
        <f t="shared" si="11"/>
        <v>807.35866</v>
      </c>
      <c r="N25" s="539"/>
    </row>
    <row r="26" spans="1:14" ht="12.75" customHeight="1">
      <c r="A26" s="553"/>
      <c r="B26" s="554"/>
      <c r="C26" s="554"/>
      <c r="D26" s="554" t="s">
        <v>502</v>
      </c>
      <c r="E26" s="554" t="s">
        <v>57</v>
      </c>
      <c r="F26" s="555"/>
      <c r="G26" s="556">
        <f t="shared" si="2"/>
        <v>21</v>
      </c>
      <c r="H26" s="557">
        <f aca="true" t="shared" si="12" ref="H26:M26">+H27+H28</f>
        <v>0</v>
      </c>
      <c r="I26" s="558">
        <f t="shared" si="12"/>
        <v>807.35866</v>
      </c>
      <c r="J26" s="557">
        <f t="shared" si="12"/>
        <v>0</v>
      </c>
      <c r="K26" s="558">
        <f t="shared" si="12"/>
        <v>0</v>
      </c>
      <c r="L26" s="557">
        <f t="shared" si="12"/>
        <v>0</v>
      </c>
      <c r="M26" s="559">
        <f t="shared" si="12"/>
        <v>807.35866</v>
      </c>
      <c r="N26" s="539"/>
    </row>
    <row r="27" spans="1:14" ht="12.75" customHeight="1">
      <c r="A27" s="560"/>
      <c r="B27" s="561"/>
      <c r="C27" s="561"/>
      <c r="D27" s="561"/>
      <c r="E27" s="561" t="s">
        <v>757</v>
      </c>
      <c r="F27" s="561" t="s">
        <v>759</v>
      </c>
      <c r="G27" s="568">
        <f t="shared" si="2"/>
        <v>22</v>
      </c>
      <c r="H27" s="563">
        <f>'5.d'!G42</f>
        <v>0</v>
      </c>
      <c r="I27" s="564">
        <f>'5.d'!H42</f>
        <v>807.35866</v>
      </c>
      <c r="J27" s="1174">
        <f>'5.d'!I42</f>
        <v>0</v>
      </c>
      <c r="K27" s="564">
        <f>'5.d'!J42</f>
        <v>0</v>
      </c>
      <c r="L27" s="563">
        <f>+H27+J27</f>
        <v>0</v>
      </c>
      <c r="M27" s="565">
        <f>+I27+K27</f>
        <v>807.35866</v>
      </c>
      <c r="N27" s="566"/>
    </row>
    <row r="28" spans="1:14" ht="12.75" customHeight="1">
      <c r="A28" s="560"/>
      <c r="B28" s="561"/>
      <c r="C28" s="561"/>
      <c r="D28" s="561"/>
      <c r="E28" s="529"/>
      <c r="F28" s="561" t="s">
        <v>760</v>
      </c>
      <c r="G28" s="568">
        <f t="shared" si="2"/>
        <v>23</v>
      </c>
      <c r="H28" s="1174"/>
      <c r="I28" s="1175"/>
      <c r="J28" s="1174"/>
      <c r="K28" s="1175"/>
      <c r="L28" s="563">
        <f>+H28+J28</f>
        <v>0</v>
      </c>
      <c r="M28" s="565">
        <f>+I28+K28</f>
        <v>0</v>
      </c>
      <c r="N28" s="566"/>
    </row>
    <row r="29" spans="1:14" ht="13.5" customHeight="1">
      <c r="A29" s="553"/>
      <c r="B29" s="554"/>
      <c r="C29" s="554"/>
      <c r="D29" s="554"/>
      <c r="E29" s="554" t="s">
        <v>58</v>
      </c>
      <c r="F29" s="555"/>
      <c r="G29" s="556">
        <f t="shared" si="2"/>
        <v>24</v>
      </c>
      <c r="H29" s="557">
        <f aca="true" t="shared" si="13" ref="H29:M29">+H30+H31</f>
        <v>0</v>
      </c>
      <c r="I29" s="558">
        <f t="shared" si="13"/>
        <v>0</v>
      </c>
      <c r="J29" s="557">
        <f t="shared" si="13"/>
        <v>0</v>
      </c>
      <c r="K29" s="558">
        <f>+K30+K31</f>
        <v>0</v>
      </c>
      <c r="L29" s="557">
        <f>+L30+L31</f>
        <v>0</v>
      </c>
      <c r="M29" s="559">
        <f t="shared" si="13"/>
        <v>0</v>
      </c>
      <c r="N29" s="566"/>
    </row>
    <row r="30" spans="1:14" ht="13.5" customHeight="1">
      <c r="A30" s="567"/>
      <c r="B30" s="561"/>
      <c r="C30" s="561"/>
      <c r="D30" s="561"/>
      <c r="E30" s="561" t="s">
        <v>757</v>
      </c>
      <c r="F30" s="561" t="s">
        <v>759</v>
      </c>
      <c r="G30" s="568">
        <f t="shared" si="2"/>
        <v>25</v>
      </c>
      <c r="H30" s="563">
        <f>'5.a'!D33</f>
        <v>0</v>
      </c>
      <c r="I30" s="564">
        <f>'5.a'!E33</f>
        <v>0</v>
      </c>
      <c r="J30" s="563">
        <f>'5.a'!F33</f>
        <v>0</v>
      </c>
      <c r="K30" s="564">
        <f>'5.a'!G33</f>
        <v>0</v>
      </c>
      <c r="L30" s="563">
        <f>+H30+J30</f>
        <v>0</v>
      </c>
      <c r="M30" s="565">
        <f>+I30+K30</f>
        <v>0</v>
      </c>
      <c r="N30" s="566"/>
    </row>
    <row r="31" spans="1:14" ht="13.5" customHeight="1">
      <c r="A31" s="571"/>
      <c r="B31" s="561"/>
      <c r="C31" s="561"/>
      <c r="D31" s="561"/>
      <c r="E31" s="529"/>
      <c r="F31" s="561" t="s">
        <v>760</v>
      </c>
      <c r="G31" s="568">
        <f t="shared" si="2"/>
        <v>26</v>
      </c>
      <c r="H31" s="563">
        <f>'5.b'!D43</f>
        <v>0</v>
      </c>
      <c r="I31" s="564">
        <f>'5.b'!E43</f>
        <v>0</v>
      </c>
      <c r="J31" s="563">
        <f>'5.b'!F43</f>
        <v>0</v>
      </c>
      <c r="K31" s="564">
        <f>'5.b'!G43</f>
        <v>0</v>
      </c>
      <c r="L31" s="563">
        <f>+H31+J31</f>
        <v>0</v>
      </c>
      <c r="M31" s="565">
        <f>+I31+K31</f>
        <v>0</v>
      </c>
      <c r="N31" s="566"/>
    </row>
    <row r="32" spans="1:14" ht="12.75" customHeight="1">
      <c r="A32" s="545"/>
      <c r="B32" s="1316" t="s">
        <v>828</v>
      </c>
      <c r="C32" s="1316"/>
      <c r="D32" s="1316" t="s">
        <v>656</v>
      </c>
      <c r="E32" s="1316" t="s">
        <v>758</v>
      </c>
      <c r="F32" s="1317"/>
      <c r="G32" s="546">
        <f>G31+1</f>
        <v>27</v>
      </c>
      <c r="H32" s="1167">
        <f aca="true" t="shared" si="14" ref="H32:M32">+H33+H34</f>
        <v>0</v>
      </c>
      <c r="I32" s="1168">
        <f t="shared" si="14"/>
        <v>0</v>
      </c>
      <c r="J32" s="1167">
        <f t="shared" si="14"/>
        <v>0</v>
      </c>
      <c r="K32" s="1168">
        <f t="shared" si="14"/>
        <v>0</v>
      </c>
      <c r="L32" s="1167">
        <f t="shared" si="14"/>
        <v>0</v>
      </c>
      <c r="M32" s="1169">
        <f t="shared" si="14"/>
        <v>0</v>
      </c>
      <c r="N32" s="539"/>
    </row>
    <row r="33" spans="1:14" s="569" customFormat="1" ht="12.75" customHeight="1">
      <c r="A33" s="567"/>
      <c r="B33" s="572"/>
      <c r="C33" s="572"/>
      <c r="D33" s="572"/>
      <c r="E33" s="573" t="s">
        <v>759</v>
      </c>
      <c r="F33" s="574"/>
      <c r="G33" s="568">
        <f>G32+1</f>
        <v>28</v>
      </c>
      <c r="H33" s="563">
        <f>'5.a'!D37</f>
        <v>0</v>
      </c>
      <c r="I33" s="564">
        <f>'5.a'!E37</f>
        <v>0</v>
      </c>
      <c r="J33" s="563">
        <f>'5.a'!F37</f>
        <v>0</v>
      </c>
      <c r="K33" s="564">
        <f>'5.a'!G37</f>
        <v>0</v>
      </c>
      <c r="L33" s="563">
        <f>+H33+J33</f>
        <v>0</v>
      </c>
      <c r="M33" s="565">
        <f>+I33+K33</f>
        <v>0</v>
      </c>
      <c r="N33" s="566"/>
    </row>
    <row r="34" spans="1:14" s="569" customFormat="1" ht="12.75" customHeight="1" thickBot="1">
      <c r="A34" s="575"/>
      <c r="B34" s="576"/>
      <c r="C34" s="576"/>
      <c r="D34" s="576"/>
      <c r="E34" s="577" t="s">
        <v>760</v>
      </c>
      <c r="F34" s="578"/>
      <c r="G34" s="579">
        <f t="shared" si="2"/>
        <v>29</v>
      </c>
      <c r="H34" s="580">
        <f>'5.b'!D46</f>
        <v>0</v>
      </c>
      <c r="I34" s="581">
        <f>'5.b'!E46</f>
        <v>0</v>
      </c>
      <c r="J34" s="580">
        <f>'5.b'!F46</f>
        <v>0</v>
      </c>
      <c r="K34" s="581">
        <f>'5.b'!G46</f>
        <v>0</v>
      </c>
      <c r="L34" s="580">
        <f>+H34+J34</f>
        <v>0</v>
      </c>
      <c r="M34" s="582">
        <f>+I34+K34</f>
        <v>0</v>
      </c>
      <c r="N34" s="566"/>
    </row>
    <row r="35" spans="1:14" s="569" customFormat="1" ht="12.75" customHeight="1" thickBot="1">
      <c r="A35" s="583"/>
      <c r="B35" s="583"/>
      <c r="C35" s="583"/>
      <c r="D35" s="583"/>
      <c r="E35" s="583"/>
      <c r="F35" s="583"/>
      <c r="G35" s="583"/>
      <c r="H35" s="584"/>
      <c r="I35" s="584"/>
      <c r="J35" s="584"/>
      <c r="K35" s="584"/>
      <c r="L35" s="584"/>
      <c r="M35" s="584"/>
      <c r="N35" s="585"/>
    </row>
    <row r="36" spans="1:14" ht="12.75" customHeight="1">
      <c r="A36" s="1312" t="s">
        <v>829</v>
      </c>
      <c r="B36" s="1313"/>
      <c r="C36" s="1313"/>
      <c r="D36" s="1313"/>
      <c r="E36" s="1313"/>
      <c r="F36" s="1314"/>
      <c r="G36" s="541">
        <f>G34+1</f>
        <v>30</v>
      </c>
      <c r="H36" s="542">
        <f aca="true" t="shared" si="15" ref="H36:M36">+H37+H42</f>
        <v>254667.40869999997</v>
      </c>
      <c r="I36" s="543">
        <f t="shared" si="15"/>
        <v>227006.22335999997</v>
      </c>
      <c r="J36" s="542">
        <f t="shared" si="15"/>
        <v>1495</v>
      </c>
      <c r="K36" s="543">
        <f t="shared" si="15"/>
        <v>1495</v>
      </c>
      <c r="L36" s="542">
        <f t="shared" si="15"/>
        <v>256162.40869999997</v>
      </c>
      <c r="M36" s="544">
        <f t="shared" si="15"/>
        <v>228501.22335999997</v>
      </c>
      <c r="N36" s="539"/>
    </row>
    <row r="37" spans="1:14" ht="12.75" customHeight="1">
      <c r="A37" s="553"/>
      <c r="B37" s="554"/>
      <c r="C37" s="586" t="s">
        <v>757</v>
      </c>
      <c r="D37" s="554" t="s">
        <v>59</v>
      </c>
      <c r="E37" s="554"/>
      <c r="F37" s="555"/>
      <c r="G37" s="556">
        <f aca="true" t="shared" si="16" ref="G37:G55">G36+1</f>
        <v>31</v>
      </c>
      <c r="H37" s="557">
        <f aca="true" t="shared" si="17" ref="H37:M37">+H38+H39+H40+H41</f>
        <v>211966.37569999998</v>
      </c>
      <c r="I37" s="558">
        <f t="shared" si="17"/>
        <v>184626.56165999998</v>
      </c>
      <c r="J37" s="557">
        <f t="shared" si="17"/>
        <v>1495</v>
      </c>
      <c r="K37" s="558">
        <f t="shared" si="17"/>
        <v>1495</v>
      </c>
      <c r="L37" s="557">
        <f t="shared" si="17"/>
        <v>213461.37569999998</v>
      </c>
      <c r="M37" s="559">
        <f t="shared" si="17"/>
        <v>186121.56165999998</v>
      </c>
      <c r="N37" s="587"/>
    </row>
    <row r="38" spans="1:14" ht="12.75" customHeight="1">
      <c r="A38" s="588"/>
      <c r="B38" s="572"/>
      <c r="C38" s="572"/>
      <c r="D38" s="589" t="s">
        <v>757</v>
      </c>
      <c r="E38" s="590" t="s">
        <v>60</v>
      </c>
      <c r="F38" s="591"/>
      <c r="G38" s="562">
        <f t="shared" si="16"/>
        <v>32</v>
      </c>
      <c r="H38" s="563">
        <f aca="true" t="shared" si="18" ref="H38:M38">+H10+H13</f>
        <v>211861.37569999998</v>
      </c>
      <c r="I38" s="564">
        <f t="shared" si="18"/>
        <v>183725.308</v>
      </c>
      <c r="J38" s="563">
        <f t="shared" si="18"/>
        <v>1495</v>
      </c>
      <c r="K38" s="564">
        <f t="shared" si="18"/>
        <v>1495</v>
      </c>
      <c r="L38" s="563">
        <f t="shared" si="18"/>
        <v>213356.37569999998</v>
      </c>
      <c r="M38" s="565">
        <f t="shared" si="18"/>
        <v>185220.308</v>
      </c>
      <c r="N38" s="587"/>
    </row>
    <row r="39" spans="1:14" ht="12.75" customHeight="1">
      <c r="A39" s="588"/>
      <c r="B39" s="572"/>
      <c r="C39" s="572"/>
      <c r="D39" s="572"/>
      <c r="E39" s="590" t="s">
        <v>61</v>
      </c>
      <c r="F39" s="591"/>
      <c r="G39" s="562">
        <f t="shared" si="16"/>
        <v>33</v>
      </c>
      <c r="H39" s="563">
        <f aca="true" t="shared" si="19" ref="H39:M39">+H20+H23</f>
        <v>105</v>
      </c>
      <c r="I39" s="564">
        <f t="shared" si="19"/>
        <v>93.895</v>
      </c>
      <c r="J39" s="563">
        <f t="shared" si="19"/>
        <v>0</v>
      </c>
      <c r="K39" s="564">
        <f t="shared" si="19"/>
        <v>0</v>
      </c>
      <c r="L39" s="563">
        <f t="shared" si="19"/>
        <v>105</v>
      </c>
      <c r="M39" s="565">
        <f t="shared" si="19"/>
        <v>93.895</v>
      </c>
      <c r="N39" s="587"/>
    </row>
    <row r="40" spans="1:14" ht="12.75" customHeight="1">
      <c r="A40" s="588"/>
      <c r="B40" s="572"/>
      <c r="C40" s="572"/>
      <c r="D40" s="572"/>
      <c r="E40" s="590" t="s">
        <v>62</v>
      </c>
      <c r="F40" s="591"/>
      <c r="G40" s="562">
        <f t="shared" si="16"/>
        <v>34</v>
      </c>
      <c r="H40" s="563">
        <f aca="true" t="shared" si="20" ref="H40:M40">+H27+H30</f>
        <v>0</v>
      </c>
      <c r="I40" s="564">
        <f t="shared" si="20"/>
        <v>807.35866</v>
      </c>
      <c r="J40" s="563">
        <f t="shared" si="20"/>
        <v>0</v>
      </c>
      <c r="K40" s="564">
        <f t="shared" si="20"/>
        <v>0</v>
      </c>
      <c r="L40" s="563">
        <f t="shared" si="20"/>
        <v>0</v>
      </c>
      <c r="M40" s="565">
        <f t="shared" si="20"/>
        <v>807.35866</v>
      </c>
      <c r="N40" s="592"/>
    </row>
    <row r="41" spans="1:14" ht="12.75" customHeight="1">
      <c r="A41" s="588"/>
      <c r="B41" s="572"/>
      <c r="C41" s="572"/>
      <c r="D41" s="589"/>
      <c r="E41" s="561" t="s">
        <v>63</v>
      </c>
      <c r="F41" s="591"/>
      <c r="G41" s="562">
        <f t="shared" si="16"/>
        <v>35</v>
      </c>
      <c r="H41" s="563">
        <f aca="true" t="shared" si="21" ref="H41:M41">+H33</f>
        <v>0</v>
      </c>
      <c r="I41" s="564">
        <f t="shared" si="21"/>
        <v>0</v>
      </c>
      <c r="J41" s="563">
        <f t="shared" si="21"/>
        <v>0</v>
      </c>
      <c r="K41" s="564">
        <f t="shared" si="21"/>
        <v>0</v>
      </c>
      <c r="L41" s="563">
        <f t="shared" si="21"/>
        <v>0</v>
      </c>
      <c r="M41" s="565">
        <f t="shared" si="21"/>
        <v>0</v>
      </c>
      <c r="N41" s="592"/>
    </row>
    <row r="42" spans="1:14" ht="12.75" customHeight="1">
      <c r="A42" s="553"/>
      <c r="B42" s="554"/>
      <c r="C42" s="593"/>
      <c r="D42" s="554" t="s">
        <v>64</v>
      </c>
      <c r="E42" s="554"/>
      <c r="F42" s="555"/>
      <c r="G42" s="556">
        <f t="shared" si="16"/>
        <v>36</v>
      </c>
      <c r="H42" s="557">
        <f aca="true" t="shared" si="22" ref="H42:M42">+H43+H44+H45+H46</f>
        <v>42701.032999999996</v>
      </c>
      <c r="I42" s="558">
        <f t="shared" si="22"/>
        <v>42379.661700000004</v>
      </c>
      <c r="J42" s="557">
        <f t="shared" si="22"/>
        <v>0</v>
      </c>
      <c r="K42" s="558">
        <f t="shared" si="22"/>
        <v>0</v>
      </c>
      <c r="L42" s="557">
        <f t="shared" si="22"/>
        <v>42701.032999999996</v>
      </c>
      <c r="M42" s="559">
        <f t="shared" si="22"/>
        <v>42379.661700000004</v>
      </c>
      <c r="N42" s="592"/>
    </row>
    <row r="43" spans="1:14" ht="12.75" customHeight="1">
      <c r="A43" s="594"/>
      <c r="B43" s="561"/>
      <c r="C43" s="590"/>
      <c r="D43" s="589" t="s">
        <v>757</v>
      </c>
      <c r="E43" s="590" t="s">
        <v>65</v>
      </c>
      <c r="F43" s="595"/>
      <c r="G43" s="562">
        <f t="shared" si="16"/>
        <v>37</v>
      </c>
      <c r="H43" s="563">
        <f aca="true" t="shared" si="23" ref="H43:M43">+H11+H17</f>
        <v>36298.032999999996</v>
      </c>
      <c r="I43" s="564">
        <f t="shared" si="23"/>
        <v>35996.74764</v>
      </c>
      <c r="J43" s="563">
        <f t="shared" si="23"/>
        <v>0</v>
      </c>
      <c r="K43" s="564">
        <f t="shared" si="23"/>
        <v>0</v>
      </c>
      <c r="L43" s="563">
        <f t="shared" si="23"/>
        <v>36298.032999999996</v>
      </c>
      <c r="M43" s="565">
        <f t="shared" si="23"/>
        <v>35996.74764</v>
      </c>
      <c r="N43" s="587"/>
    </row>
    <row r="44" spans="1:14" ht="12.75" customHeight="1">
      <c r="A44" s="594"/>
      <c r="B44" s="561"/>
      <c r="C44" s="590"/>
      <c r="D44" s="572"/>
      <c r="E44" s="590" t="s">
        <v>66</v>
      </c>
      <c r="F44" s="595"/>
      <c r="G44" s="562">
        <f t="shared" si="16"/>
        <v>38</v>
      </c>
      <c r="H44" s="563">
        <f aca="true" t="shared" si="24" ref="H44:M44">+H21+H24</f>
        <v>6403</v>
      </c>
      <c r="I44" s="564">
        <f t="shared" si="24"/>
        <v>6382.91406</v>
      </c>
      <c r="J44" s="563">
        <f t="shared" si="24"/>
        <v>0</v>
      </c>
      <c r="K44" s="564">
        <f t="shared" si="24"/>
        <v>0</v>
      </c>
      <c r="L44" s="563">
        <f t="shared" si="24"/>
        <v>6403</v>
      </c>
      <c r="M44" s="565">
        <f t="shared" si="24"/>
        <v>6382.91406</v>
      </c>
      <c r="N44" s="592"/>
    </row>
    <row r="45" spans="1:14" ht="12.75" customHeight="1">
      <c r="A45" s="588"/>
      <c r="B45" s="572"/>
      <c r="C45" s="572"/>
      <c r="D45" s="572"/>
      <c r="E45" s="590" t="s">
        <v>67</v>
      </c>
      <c r="F45" s="591"/>
      <c r="G45" s="562">
        <f t="shared" si="16"/>
        <v>39</v>
      </c>
      <c r="H45" s="563">
        <f aca="true" t="shared" si="25" ref="H45:M45">+H28+H31</f>
        <v>0</v>
      </c>
      <c r="I45" s="564">
        <f t="shared" si="25"/>
        <v>0</v>
      </c>
      <c r="J45" s="563">
        <f t="shared" si="25"/>
        <v>0</v>
      </c>
      <c r="K45" s="564">
        <f t="shared" si="25"/>
        <v>0</v>
      </c>
      <c r="L45" s="563">
        <f t="shared" si="25"/>
        <v>0</v>
      </c>
      <c r="M45" s="565">
        <f t="shared" si="25"/>
        <v>0</v>
      </c>
      <c r="N45" s="592"/>
    </row>
    <row r="46" spans="1:14" ht="12.75" customHeight="1">
      <c r="A46" s="588"/>
      <c r="B46" s="572"/>
      <c r="C46" s="572"/>
      <c r="D46" s="589"/>
      <c r="E46" s="561" t="s">
        <v>68</v>
      </c>
      <c r="F46" s="591"/>
      <c r="G46" s="562">
        <f t="shared" si="16"/>
        <v>40</v>
      </c>
      <c r="H46" s="563">
        <f aca="true" t="shared" si="26" ref="H46:M46">+H34</f>
        <v>0</v>
      </c>
      <c r="I46" s="564">
        <f t="shared" si="26"/>
        <v>0</v>
      </c>
      <c r="J46" s="563">
        <f t="shared" si="26"/>
        <v>0</v>
      </c>
      <c r="K46" s="564">
        <f t="shared" si="26"/>
        <v>0</v>
      </c>
      <c r="L46" s="563">
        <f t="shared" si="26"/>
        <v>0</v>
      </c>
      <c r="M46" s="565">
        <f t="shared" si="26"/>
        <v>0</v>
      </c>
      <c r="N46" s="592"/>
    </row>
    <row r="47" spans="1:14" ht="12.75" customHeight="1">
      <c r="A47" s="1318" t="s">
        <v>69</v>
      </c>
      <c r="B47" s="1319"/>
      <c r="C47" s="1319"/>
      <c r="D47" s="1319"/>
      <c r="E47" s="1319"/>
      <c r="F47" s="1320"/>
      <c r="G47" s="596">
        <f t="shared" si="16"/>
        <v>41</v>
      </c>
      <c r="H47" s="597">
        <f aca="true" t="shared" si="27" ref="H47:M47">+H48+H52</f>
        <v>254667.40869999997</v>
      </c>
      <c r="I47" s="598">
        <f t="shared" si="27"/>
        <v>227006.22335999997</v>
      </c>
      <c r="J47" s="597">
        <f t="shared" si="27"/>
        <v>1495</v>
      </c>
      <c r="K47" s="598">
        <f t="shared" si="27"/>
        <v>1495</v>
      </c>
      <c r="L47" s="597">
        <f t="shared" si="27"/>
        <v>256162.40869999997</v>
      </c>
      <c r="M47" s="599">
        <f t="shared" si="27"/>
        <v>228501.22335999997</v>
      </c>
      <c r="N47" s="539"/>
    </row>
    <row r="48" spans="1:14" ht="12.75" customHeight="1">
      <c r="A48" s="553"/>
      <c r="B48" s="554"/>
      <c r="C48" s="586" t="s">
        <v>757</v>
      </c>
      <c r="D48" s="554" t="s">
        <v>70</v>
      </c>
      <c r="E48" s="554"/>
      <c r="F48" s="555"/>
      <c r="G48" s="556">
        <f t="shared" si="16"/>
        <v>42</v>
      </c>
      <c r="H48" s="557">
        <f aca="true" t="shared" si="28" ref="H48:M48">+H49+H50+H51</f>
        <v>211966.37569999998</v>
      </c>
      <c r="I48" s="558">
        <f t="shared" si="28"/>
        <v>184626.56165999998</v>
      </c>
      <c r="J48" s="557">
        <f t="shared" si="28"/>
        <v>1495</v>
      </c>
      <c r="K48" s="558">
        <f t="shared" si="28"/>
        <v>1495</v>
      </c>
      <c r="L48" s="557">
        <f t="shared" si="28"/>
        <v>213461.37569999998</v>
      </c>
      <c r="M48" s="559">
        <f t="shared" si="28"/>
        <v>186121.56165999998</v>
      </c>
      <c r="N48" s="587"/>
    </row>
    <row r="49" spans="1:14" ht="12.75" customHeight="1">
      <c r="A49" s="588"/>
      <c r="B49" s="572"/>
      <c r="C49" s="572"/>
      <c r="D49" s="589" t="s">
        <v>757</v>
      </c>
      <c r="E49" s="561" t="s">
        <v>71</v>
      </c>
      <c r="F49" s="591"/>
      <c r="G49" s="562">
        <f t="shared" si="16"/>
        <v>43</v>
      </c>
      <c r="H49" s="563">
        <f aca="true" t="shared" si="29" ref="H49:M49">+H10+H20+H27</f>
        <v>28136.0677</v>
      </c>
      <c r="I49" s="564">
        <f t="shared" si="29"/>
        <v>807.35866</v>
      </c>
      <c r="J49" s="563">
        <f t="shared" si="29"/>
        <v>0</v>
      </c>
      <c r="K49" s="564">
        <f t="shared" si="29"/>
        <v>0</v>
      </c>
      <c r="L49" s="563">
        <f t="shared" si="29"/>
        <v>28136.0677</v>
      </c>
      <c r="M49" s="565">
        <f t="shared" si="29"/>
        <v>807.35866</v>
      </c>
      <c r="N49" s="587"/>
    </row>
    <row r="50" spans="1:14" ht="12.75" customHeight="1">
      <c r="A50" s="588"/>
      <c r="B50" s="572"/>
      <c r="C50" s="572"/>
      <c r="D50" s="572"/>
      <c r="E50" s="561" t="s">
        <v>72</v>
      </c>
      <c r="F50" s="591"/>
      <c r="G50" s="562">
        <f t="shared" si="16"/>
        <v>44</v>
      </c>
      <c r="H50" s="563">
        <f aca="true" t="shared" si="30" ref="H50:M50">+H13+H23+H30</f>
        <v>183830.308</v>
      </c>
      <c r="I50" s="564">
        <f t="shared" si="30"/>
        <v>183819.20299999998</v>
      </c>
      <c r="J50" s="563">
        <f t="shared" si="30"/>
        <v>1495</v>
      </c>
      <c r="K50" s="564">
        <f t="shared" si="30"/>
        <v>1495</v>
      </c>
      <c r="L50" s="563">
        <f t="shared" si="30"/>
        <v>185325.308</v>
      </c>
      <c r="M50" s="565">
        <f t="shared" si="30"/>
        <v>185314.20299999998</v>
      </c>
      <c r="N50" s="587"/>
    </row>
    <row r="51" spans="1:14" ht="12.75" customHeight="1">
      <c r="A51" s="588"/>
      <c r="B51" s="572"/>
      <c r="C51" s="572"/>
      <c r="D51" s="589"/>
      <c r="E51" s="561" t="s">
        <v>73</v>
      </c>
      <c r="F51" s="591"/>
      <c r="G51" s="562">
        <f t="shared" si="16"/>
        <v>45</v>
      </c>
      <c r="H51" s="563">
        <f aca="true" t="shared" si="31" ref="H51:M51">+H33</f>
        <v>0</v>
      </c>
      <c r="I51" s="564">
        <f t="shared" si="31"/>
        <v>0</v>
      </c>
      <c r="J51" s="563">
        <f t="shared" si="31"/>
        <v>0</v>
      </c>
      <c r="K51" s="564">
        <f t="shared" si="31"/>
        <v>0</v>
      </c>
      <c r="L51" s="563">
        <f t="shared" si="31"/>
        <v>0</v>
      </c>
      <c r="M51" s="565">
        <f t="shared" si="31"/>
        <v>0</v>
      </c>
      <c r="N51" s="587"/>
    </row>
    <row r="52" spans="1:14" ht="12.75" customHeight="1">
      <c r="A52" s="553"/>
      <c r="B52" s="554"/>
      <c r="C52" s="593"/>
      <c r="D52" s="554" t="s">
        <v>74</v>
      </c>
      <c r="E52" s="554"/>
      <c r="F52" s="555"/>
      <c r="G52" s="556">
        <f t="shared" si="16"/>
        <v>46</v>
      </c>
      <c r="H52" s="557">
        <f aca="true" t="shared" si="32" ref="H52:M52">+H53+H54+H55</f>
        <v>42701.032999999996</v>
      </c>
      <c r="I52" s="558">
        <f t="shared" si="32"/>
        <v>42379.661700000004</v>
      </c>
      <c r="J52" s="557">
        <f t="shared" si="32"/>
        <v>0</v>
      </c>
      <c r="K52" s="558">
        <f t="shared" si="32"/>
        <v>0</v>
      </c>
      <c r="L52" s="557">
        <f t="shared" si="32"/>
        <v>42701.032999999996</v>
      </c>
      <c r="M52" s="559">
        <f t="shared" si="32"/>
        <v>42379.661700000004</v>
      </c>
      <c r="N52" s="592"/>
    </row>
    <row r="53" spans="1:14" ht="12.75" customHeight="1">
      <c r="A53" s="594"/>
      <c r="B53" s="561"/>
      <c r="C53" s="590"/>
      <c r="D53" s="589" t="s">
        <v>757</v>
      </c>
      <c r="E53" s="561" t="s">
        <v>75</v>
      </c>
      <c r="F53" s="595"/>
      <c r="G53" s="568">
        <f t="shared" si="16"/>
        <v>47</v>
      </c>
      <c r="H53" s="563">
        <f aca="true" t="shared" si="33" ref="H53:M53">+H11+H21+H28</f>
        <v>0</v>
      </c>
      <c r="I53" s="564">
        <f t="shared" si="33"/>
        <v>0</v>
      </c>
      <c r="J53" s="563">
        <f t="shared" si="33"/>
        <v>0</v>
      </c>
      <c r="K53" s="564">
        <f t="shared" si="33"/>
        <v>0</v>
      </c>
      <c r="L53" s="563">
        <f t="shared" si="33"/>
        <v>0</v>
      </c>
      <c r="M53" s="565">
        <f t="shared" si="33"/>
        <v>0</v>
      </c>
      <c r="N53" s="566"/>
    </row>
    <row r="54" spans="1:14" ht="12.75" customHeight="1">
      <c r="A54" s="594"/>
      <c r="B54" s="561"/>
      <c r="C54" s="590"/>
      <c r="D54" s="572"/>
      <c r="E54" s="561" t="s">
        <v>76</v>
      </c>
      <c r="F54" s="595"/>
      <c r="G54" s="568">
        <f t="shared" si="16"/>
        <v>48</v>
      </c>
      <c r="H54" s="563">
        <f aca="true" t="shared" si="34" ref="H54:M54">+H17+H24+H31</f>
        <v>42701.032999999996</v>
      </c>
      <c r="I54" s="564">
        <f t="shared" si="34"/>
        <v>42379.661700000004</v>
      </c>
      <c r="J54" s="563">
        <f t="shared" si="34"/>
        <v>0</v>
      </c>
      <c r="K54" s="564">
        <f t="shared" si="34"/>
        <v>0</v>
      </c>
      <c r="L54" s="563">
        <f t="shared" si="34"/>
        <v>42701.032999999996</v>
      </c>
      <c r="M54" s="565">
        <f t="shared" si="34"/>
        <v>42379.661700000004</v>
      </c>
      <c r="N54" s="566"/>
    </row>
    <row r="55" spans="1:14" ht="12.75" customHeight="1" thickBot="1">
      <c r="A55" s="600"/>
      <c r="B55" s="576"/>
      <c r="C55" s="576"/>
      <c r="D55" s="576"/>
      <c r="E55" s="601" t="s">
        <v>94</v>
      </c>
      <c r="F55" s="602"/>
      <c r="G55" s="603">
        <f t="shared" si="16"/>
        <v>49</v>
      </c>
      <c r="H55" s="580">
        <f aca="true" t="shared" si="35" ref="H55:M55">+H34</f>
        <v>0</v>
      </c>
      <c r="I55" s="581">
        <f t="shared" si="35"/>
        <v>0</v>
      </c>
      <c r="J55" s="580">
        <f t="shared" si="35"/>
        <v>0</v>
      </c>
      <c r="K55" s="581">
        <f t="shared" si="35"/>
        <v>0</v>
      </c>
      <c r="L55" s="580">
        <f t="shared" si="35"/>
        <v>0</v>
      </c>
      <c r="M55" s="582">
        <f t="shared" si="35"/>
        <v>0</v>
      </c>
      <c r="N55" s="592"/>
    </row>
    <row r="56" spans="1:13" ht="12.75">
      <c r="A56" s="529"/>
      <c r="B56" s="529"/>
      <c r="C56" s="529"/>
      <c r="D56" s="529"/>
      <c r="E56" s="529"/>
      <c r="F56" s="529"/>
      <c r="G56" s="531"/>
      <c r="H56" s="529"/>
      <c r="I56" s="529"/>
      <c r="J56" s="529"/>
      <c r="K56" s="529"/>
      <c r="L56" s="529"/>
      <c r="M56" s="529"/>
    </row>
    <row r="57" spans="1:13" ht="12.75">
      <c r="A57" s="529" t="s">
        <v>655</v>
      </c>
      <c r="B57" s="529"/>
      <c r="C57" s="529"/>
      <c r="D57" s="530"/>
      <c r="E57" s="530"/>
      <c r="F57" s="529"/>
      <c r="G57" s="531"/>
      <c r="H57" s="529"/>
      <c r="I57" s="529"/>
      <c r="J57" s="529"/>
      <c r="K57" s="529"/>
      <c r="L57" s="529"/>
      <c r="M57" s="529"/>
    </row>
    <row r="58" spans="1:14" ht="30.75" customHeight="1">
      <c r="A58" s="1315" t="s">
        <v>34</v>
      </c>
      <c r="B58" s="1315"/>
      <c r="C58" s="1315"/>
      <c r="D58" s="1315"/>
      <c r="E58" s="1315"/>
      <c r="F58" s="1315"/>
      <c r="G58" s="1315"/>
      <c r="H58" s="1315"/>
      <c r="I58" s="1315"/>
      <c r="J58" s="1315"/>
      <c r="K58" s="1315"/>
      <c r="L58" s="1315"/>
      <c r="M58" s="1315"/>
      <c r="N58" s="1315"/>
    </row>
    <row r="59" spans="1:14" ht="42.75" customHeight="1">
      <c r="A59" s="1315" t="s">
        <v>47</v>
      </c>
      <c r="B59" s="1315"/>
      <c r="C59" s="1315"/>
      <c r="D59" s="1315"/>
      <c r="E59" s="1315"/>
      <c r="F59" s="1315"/>
      <c r="G59" s="1315"/>
      <c r="H59" s="1315"/>
      <c r="I59" s="1315"/>
      <c r="J59" s="1315"/>
      <c r="K59" s="1315"/>
      <c r="L59" s="1315"/>
      <c r="M59" s="1315"/>
      <c r="N59" s="1315"/>
    </row>
    <row r="60" spans="1:14" ht="17.25" customHeight="1">
      <c r="A60" s="1315" t="s">
        <v>881</v>
      </c>
      <c r="B60" s="1315"/>
      <c r="C60" s="1315"/>
      <c r="D60" s="1315"/>
      <c r="E60" s="1315"/>
      <c r="F60" s="1315"/>
      <c r="G60" s="1315"/>
      <c r="H60" s="1315"/>
      <c r="I60" s="1315"/>
      <c r="J60" s="1315"/>
      <c r="K60" s="1315"/>
      <c r="L60" s="1315"/>
      <c r="M60" s="1315"/>
      <c r="N60" s="1315"/>
    </row>
    <row r="61" spans="1:13" ht="15.75" customHeight="1">
      <c r="A61" s="604" t="s">
        <v>882</v>
      </c>
      <c r="B61" s="529"/>
      <c r="C61" s="529"/>
      <c r="D61" s="529"/>
      <c r="E61" s="529"/>
      <c r="F61" s="529"/>
      <c r="G61" s="531"/>
      <c r="H61" s="529"/>
      <c r="I61" s="529"/>
      <c r="J61" s="529"/>
      <c r="K61" s="529"/>
      <c r="L61" s="529"/>
      <c r="M61" s="529"/>
    </row>
    <row r="62" spans="1:14" s="625" customFormat="1" ht="12.75">
      <c r="A62" s="626"/>
      <c r="B62" s="626"/>
      <c r="C62" s="626"/>
      <c r="D62" s="626"/>
      <c r="E62" s="626"/>
      <c r="F62" s="626"/>
      <c r="G62" s="627"/>
      <c r="H62" s="626"/>
      <c r="I62" s="626"/>
      <c r="J62" s="626"/>
      <c r="K62" s="626"/>
      <c r="L62" s="626"/>
      <c r="M62" s="626"/>
      <c r="N62" s="628"/>
    </row>
    <row r="63" spans="1:14" s="625" customFormat="1" ht="12.75">
      <c r="A63" s="626"/>
      <c r="B63" s="626"/>
      <c r="C63" s="626"/>
      <c r="D63" s="626"/>
      <c r="E63" s="626"/>
      <c r="F63" s="626"/>
      <c r="G63" s="627"/>
      <c r="H63" s="626"/>
      <c r="I63" s="626"/>
      <c r="J63" s="626"/>
      <c r="K63" s="626"/>
      <c r="L63" s="626"/>
      <c r="M63" s="626"/>
      <c r="N63" s="628"/>
    </row>
    <row r="64" spans="1:14" s="625" customFormat="1" ht="12.75">
      <c r="A64" s="626"/>
      <c r="B64" s="626"/>
      <c r="C64" s="626"/>
      <c r="D64" s="626"/>
      <c r="E64" s="626"/>
      <c r="F64" s="626"/>
      <c r="G64" s="627"/>
      <c r="H64" s="626"/>
      <c r="I64" s="626"/>
      <c r="J64" s="626"/>
      <c r="K64" s="626"/>
      <c r="L64" s="626"/>
      <c r="M64" s="626"/>
      <c r="N64" s="628"/>
    </row>
    <row r="65" spans="7:14" s="625" customFormat="1" ht="12.75">
      <c r="G65" s="629"/>
      <c r="N65" s="628"/>
    </row>
    <row r="66" spans="7:14" s="625" customFormat="1" ht="12.75">
      <c r="G66" s="629"/>
      <c r="N66" s="628"/>
    </row>
    <row r="67" spans="7:14" s="625" customFormat="1" ht="12.75">
      <c r="G67" s="629"/>
      <c r="N67" s="628"/>
    </row>
    <row r="68" spans="7:14" s="625" customFormat="1" ht="12.75">
      <c r="G68" s="629"/>
      <c r="N68" s="628"/>
    </row>
    <row r="69" spans="7:14" s="625" customFormat="1" ht="12.75">
      <c r="G69" s="629"/>
      <c r="N69" s="628"/>
    </row>
    <row r="70" spans="7:14" s="625" customFormat="1" ht="12.75">
      <c r="G70" s="629"/>
      <c r="N70" s="628"/>
    </row>
    <row r="71" spans="7:14" s="625" customFormat="1" ht="12.75">
      <c r="G71" s="629"/>
      <c r="N71" s="628"/>
    </row>
  </sheetData>
  <sheetProtection sheet="1"/>
  <mergeCells count="13">
    <mergeCell ref="A60:N60"/>
    <mergeCell ref="B7:F7"/>
    <mergeCell ref="B32:F32"/>
    <mergeCell ref="A36:F36"/>
    <mergeCell ref="A47:F47"/>
    <mergeCell ref="A58:N58"/>
    <mergeCell ref="A59:N59"/>
    <mergeCell ref="A3:F5"/>
    <mergeCell ref="G3:G5"/>
    <mergeCell ref="H3:I3"/>
    <mergeCell ref="J3:K3"/>
    <mergeCell ref="L3:M3"/>
    <mergeCell ref="A6:F6"/>
  </mergeCells>
  <printOptions/>
  <pageMargins left="0.3937007874015748" right="0.3937007874015748" top="0.3937007874015748" bottom="0.3937007874015748" header="0" footer="0.15748031496062992"/>
  <pageSetup fitToHeight="3" horizontalDpi="600" verticalDpi="600" orientation="portrait" paperSize="9" scale="65"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tabColor rgb="FFFFFF00"/>
  </sheetPr>
  <dimension ref="A1:Q62"/>
  <sheetViews>
    <sheetView zoomScale="89" zoomScaleNormal="89" zoomScalePageLayoutView="0" workbookViewId="0" topLeftCell="A1">
      <selection activeCell="E14" sqref="E14"/>
    </sheetView>
  </sheetViews>
  <sheetFormatPr defaultColWidth="10.57421875" defaultRowHeight="15"/>
  <cols>
    <col min="1" max="1" width="4.28125" style="1112" customWidth="1"/>
    <col min="2" max="2" width="6.7109375" style="1112" customWidth="1"/>
    <col min="3" max="3" width="49.421875" style="1112" customWidth="1"/>
    <col min="4" max="9" width="12.8515625" style="1112" customWidth="1"/>
    <col min="10" max="10" width="9.7109375" style="1112" customWidth="1"/>
    <col min="11" max="11" width="10.00390625" style="1112" customWidth="1"/>
    <col min="12" max="12" width="10.140625" style="1112" customWidth="1"/>
    <col min="13" max="13" width="11.421875" style="1112" customWidth="1"/>
    <col min="14" max="14" width="0.71875" style="1112" customWidth="1"/>
    <col min="15" max="15" width="11.28125" style="1112" customWidth="1"/>
    <col min="16" max="16" width="12.57421875" style="1112" customWidth="1"/>
    <col min="17" max="249" width="9.140625" style="1112" customWidth="1"/>
    <col min="250" max="250" width="59.7109375" style="1112" customWidth="1"/>
    <col min="251" max="16384" width="10.57421875" style="1112" customWidth="1"/>
  </cols>
  <sheetData>
    <row r="1" ht="21">
      <c r="A1" s="856" t="s">
        <v>865</v>
      </c>
    </row>
    <row r="2" spans="1:3" ht="15.75">
      <c r="A2" s="171"/>
      <c r="C2" s="424" t="s">
        <v>132</v>
      </c>
    </row>
    <row r="3" ht="13.5" customHeight="1" thickBot="1">
      <c r="P3" s="181" t="s">
        <v>521</v>
      </c>
    </row>
    <row r="4" spans="1:16" ht="39" customHeight="1">
      <c r="A4" s="1321" t="s">
        <v>500</v>
      </c>
      <c r="B4" s="1324" t="s">
        <v>945</v>
      </c>
      <c r="C4" s="1325"/>
      <c r="D4" s="1330" t="s">
        <v>730</v>
      </c>
      <c r="E4" s="1331"/>
      <c r="F4" s="1331" t="s">
        <v>731</v>
      </c>
      <c r="G4" s="1331"/>
      <c r="H4" s="1331" t="s">
        <v>732</v>
      </c>
      <c r="I4" s="1331"/>
      <c r="J4" s="1332" t="s">
        <v>140</v>
      </c>
      <c r="K4" s="1333"/>
      <c r="L4" s="1334"/>
      <c r="M4" s="1335" t="s">
        <v>751</v>
      </c>
      <c r="N4" s="424"/>
      <c r="O4" s="1337" t="s">
        <v>138</v>
      </c>
      <c r="P4" s="1339" t="s">
        <v>733</v>
      </c>
    </row>
    <row r="5" spans="1:16" ht="13.5" customHeight="1">
      <c r="A5" s="1322"/>
      <c r="B5" s="1326"/>
      <c r="C5" s="1327"/>
      <c r="D5" s="172" t="s">
        <v>782</v>
      </c>
      <c r="E5" s="160" t="s">
        <v>783</v>
      </c>
      <c r="F5" s="168" t="s">
        <v>657</v>
      </c>
      <c r="G5" s="160" t="s">
        <v>662</v>
      </c>
      <c r="H5" s="168" t="s">
        <v>657</v>
      </c>
      <c r="I5" s="160" t="s">
        <v>662</v>
      </c>
      <c r="J5" s="173" t="s">
        <v>765</v>
      </c>
      <c r="K5" s="173" t="s">
        <v>766</v>
      </c>
      <c r="L5" s="173" t="s">
        <v>767</v>
      </c>
      <c r="M5" s="1336"/>
      <c r="N5" s="424"/>
      <c r="O5" s="1338"/>
      <c r="P5" s="1340"/>
    </row>
    <row r="6" spans="1:16" ht="15" customHeight="1" thickBot="1">
      <c r="A6" s="1323"/>
      <c r="B6" s="1328"/>
      <c r="C6" s="1329"/>
      <c r="D6" s="174" t="s">
        <v>580</v>
      </c>
      <c r="E6" s="161" t="s">
        <v>581</v>
      </c>
      <c r="F6" s="161" t="s">
        <v>582</v>
      </c>
      <c r="G6" s="161" t="s">
        <v>583</v>
      </c>
      <c r="H6" s="161" t="s">
        <v>659</v>
      </c>
      <c r="I6" s="161" t="s">
        <v>660</v>
      </c>
      <c r="J6" s="162" t="s">
        <v>586</v>
      </c>
      <c r="K6" s="175" t="s">
        <v>587</v>
      </c>
      <c r="L6" s="175" t="s">
        <v>588</v>
      </c>
      <c r="M6" s="163" t="s">
        <v>830</v>
      </c>
      <c r="N6" s="424"/>
      <c r="O6" s="169" t="s">
        <v>627</v>
      </c>
      <c r="P6" s="163" t="s">
        <v>768</v>
      </c>
    </row>
    <row r="7" spans="1:17" s="426" customFormat="1" ht="16.5" customHeight="1">
      <c r="A7" s="770">
        <f>+A6+1</f>
        <v>1</v>
      </c>
      <c r="B7" s="771" t="s">
        <v>661</v>
      </c>
      <c r="C7" s="772"/>
      <c r="D7" s="767">
        <f>+D8+D16</f>
        <v>183725.308</v>
      </c>
      <c r="E7" s="606">
        <f aca="true" t="shared" si="0" ref="E7:M7">+E8+E16</f>
        <v>183725.308</v>
      </c>
      <c r="F7" s="606">
        <f t="shared" si="0"/>
        <v>1495</v>
      </c>
      <c r="G7" s="606">
        <f t="shared" si="0"/>
        <v>1495</v>
      </c>
      <c r="H7" s="606">
        <f>+H8+H16</f>
        <v>185220.308</v>
      </c>
      <c r="I7" s="606">
        <f t="shared" si="0"/>
        <v>185220.308</v>
      </c>
      <c r="J7" s="606">
        <f t="shared" si="0"/>
        <v>0</v>
      </c>
      <c r="K7" s="606">
        <f t="shared" si="0"/>
        <v>5957.2825</v>
      </c>
      <c r="L7" s="606">
        <f t="shared" si="0"/>
        <v>0</v>
      </c>
      <c r="M7" s="607">
        <f t="shared" si="0"/>
        <v>0</v>
      </c>
      <c r="N7" s="608"/>
      <c r="O7" s="609">
        <f>+O8+O16</f>
        <v>4244.89506</v>
      </c>
      <c r="P7" s="607">
        <f>+P8+P16</f>
        <v>189465.20306</v>
      </c>
      <c r="Q7" s="450"/>
    </row>
    <row r="8" spans="1:17" s="424" customFormat="1" ht="14.25" customHeight="1">
      <c r="A8" s="432">
        <f>+A7+1</f>
        <v>2</v>
      </c>
      <c r="B8" s="1341" t="s">
        <v>838</v>
      </c>
      <c r="C8" s="1342"/>
      <c r="D8" s="768">
        <f>SUM(D9:D15)</f>
        <v>183236.236</v>
      </c>
      <c r="E8" s="610">
        <f>SUM(E9:E15)</f>
        <v>183236.236</v>
      </c>
      <c r="F8" s="610">
        <f aca="true" t="shared" si="1" ref="F8:L8">SUM(F9:F15)</f>
        <v>1495</v>
      </c>
      <c r="G8" s="610">
        <f t="shared" si="1"/>
        <v>1495</v>
      </c>
      <c r="H8" s="610">
        <f>SUM(H9:H15)</f>
        <v>184731.236</v>
      </c>
      <c r="I8" s="610">
        <f t="shared" si="1"/>
        <v>184731.236</v>
      </c>
      <c r="J8" s="610">
        <f t="shared" si="1"/>
        <v>0</v>
      </c>
      <c r="K8" s="610">
        <f t="shared" si="1"/>
        <v>5957.2825</v>
      </c>
      <c r="L8" s="610">
        <f t="shared" si="1"/>
        <v>0</v>
      </c>
      <c r="M8" s="611">
        <f>SUM(M9:M15)</f>
        <v>0</v>
      </c>
      <c r="N8" s="612"/>
      <c r="O8" s="613">
        <f>SUM(O9:O15)</f>
        <v>4244.89506</v>
      </c>
      <c r="P8" s="611">
        <f>SUM(P9:P15)</f>
        <v>188976.13106</v>
      </c>
      <c r="Q8" s="449"/>
    </row>
    <row r="9" spans="1:16" ht="12.75" customHeight="1">
      <c r="A9" s="172">
        <f>+A8+1</f>
        <v>3</v>
      </c>
      <c r="B9" s="176" t="s">
        <v>194</v>
      </c>
      <c r="C9" s="191" t="s">
        <v>926</v>
      </c>
      <c r="D9" s="769">
        <v>159314.808</v>
      </c>
      <c r="E9" s="503">
        <v>159314.808</v>
      </c>
      <c r="F9" s="503"/>
      <c r="G9" s="503"/>
      <c r="H9" s="614">
        <f aca="true" t="shared" si="2" ref="H9:I35">+D9+F9</f>
        <v>159314.808</v>
      </c>
      <c r="I9" s="614">
        <f t="shared" si="2"/>
        <v>159314.808</v>
      </c>
      <c r="J9" s="503"/>
      <c r="K9" s="503">
        <v>5877.3625</v>
      </c>
      <c r="L9" s="503"/>
      <c r="M9" s="615">
        <f aca="true" t="shared" si="3" ref="M9:M35">+H9-I9</f>
        <v>0</v>
      </c>
      <c r="N9" s="192"/>
      <c r="O9" s="506">
        <v>4244.89506</v>
      </c>
      <c r="P9" s="615">
        <f aca="true" t="shared" si="4" ref="P9:P35">+I9+O9</f>
        <v>163559.70306</v>
      </c>
    </row>
    <row r="10" spans="1:16" ht="12.75" customHeight="1">
      <c r="A10" s="172">
        <f>A9+1</f>
        <v>4</v>
      </c>
      <c r="B10" s="176" t="s">
        <v>769</v>
      </c>
      <c r="C10" s="177" t="s">
        <v>770</v>
      </c>
      <c r="D10" s="769">
        <v>8737.5</v>
      </c>
      <c r="E10" s="503">
        <v>8737.5</v>
      </c>
      <c r="F10" s="503"/>
      <c r="G10" s="503"/>
      <c r="H10" s="614">
        <f t="shared" si="2"/>
        <v>8737.5</v>
      </c>
      <c r="I10" s="614">
        <f t="shared" si="2"/>
        <v>8737.5</v>
      </c>
      <c r="J10" s="503"/>
      <c r="K10" s="503"/>
      <c r="L10" s="503"/>
      <c r="M10" s="615">
        <f t="shared" si="3"/>
        <v>0</v>
      </c>
      <c r="N10" s="192"/>
      <c r="O10" s="506"/>
      <c r="P10" s="615">
        <f t="shared" si="4"/>
        <v>8737.5</v>
      </c>
    </row>
    <row r="11" spans="1:16" ht="12.75" customHeight="1">
      <c r="A11" s="172">
        <f aca="true" t="shared" si="5" ref="A11:A16">+A10+1</f>
        <v>5</v>
      </c>
      <c r="B11" s="190" t="s">
        <v>771</v>
      </c>
      <c r="C11" s="191" t="s">
        <v>772</v>
      </c>
      <c r="D11" s="769">
        <v>167.692</v>
      </c>
      <c r="E11" s="503">
        <v>167.692</v>
      </c>
      <c r="F11" s="503"/>
      <c r="G11" s="503"/>
      <c r="H11" s="614">
        <f t="shared" si="2"/>
        <v>167.692</v>
      </c>
      <c r="I11" s="614">
        <f t="shared" si="2"/>
        <v>167.692</v>
      </c>
      <c r="J11" s="503"/>
      <c r="K11" s="503">
        <v>35.982</v>
      </c>
      <c r="L11" s="503"/>
      <c r="M11" s="615">
        <f t="shared" si="3"/>
        <v>0</v>
      </c>
      <c r="N11" s="192"/>
      <c r="O11" s="506"/>
      <c r="P11" s="615">
        <f t="shared" si="4"/>
        <v>167.692</v>
      </c>
    </row>
    <row r="12" spans="1:16" ht="13.5" customHeight="1">
      <c r="A12" s="172">
        <f t="shared" si="5"/>
        <v>6</v>
      </c>
      <c r="B12" s="176" t="s">
        <v>773</v>
      </c>
      <c r="C12" s="177" t="s">
        <v>774</v>
      </c>
      <c r="D12" s="769">
        <v>10321.236</v>
      </c>
      <c r="E12" s="503">
        <v>10321.236</v>
      </c>
      <c r="F12" s="503">
        <v>450</v>
      </c>
      <c r="G12" s="503">
        <v>450</v>
      </c>
      <c r="H12" s="614">
        <f t="shared" si="2"/>
        <v>10771.236</v>
      </c>
      <c r="I12" s="614">
        <f t="shared" si="2"/>
        <v>10771.236</v>
      </c>
      <c r="J12" s="503"/>
      <c r="K12" s="503">
        <v>43.938</v>
      </c>
      <c r="L12" s="503"/>
      <c r="M12" s="615">
        <f t="shared" si="3"/>
        <v>0</v>
      </c>
      <c r="N12" s="192"/>
      <c r="O12" s="506"/>
      <c r="P12" s="615">
        <f t="shared" si="4"/>
        <v>10771.236</v>
      </c>
    </row>
    <row r="13" spans="1:16" ht="12.75" customHeight="1">
      <c r="A13" s="172">
        <f t="shared" si="5"/>
        <v>7</v>
      </c>
      <c r="B13" s="176" t="s">
        <v>779</v>
      </c>
      <c r="C13" s="177" t="s">
        <v>1107</v>
      </c>
      <c r="D13" s="769">
        <v>4695</v>
      </c>
      <c r="E13" s="503">
        <v>4695</v>
      </c>
      <c r="F13" s="503">
        <v>1045</v>
      </c>
      <c r="G13" s="503">
        <v>1045</v>
      </c>
      <c r="H13" s="614">
        <f t="shared" si="2"/>
        <v>5740</v>
      </c>
      <c r="I13" s="614">
        <f t="shared" si="2"/>
        <v>5740</v>
      </c>
      <c r="J13" s="503"/>
      <c r="K13" s="503"/>
      <c r="L13" s="503"/>
      <c r="M13" s="615">
        <f t="shared" si="3"/>
        <v>0</v>
      </c>
      <c r="N13" s="192"/>
      <c r="O13" s="506"/>
      <c r="P13" s="615">
        <f t="shared" si="4"/>
        <v>5740</v>
      </c>
    </row>
    <row r="14" spans="1:16" ht="12.75" customHeight="1">
      <c r="A14" s="172">
        <f t="shared" si="5"/>
        <v>8</v>
      </c>
      <c r="B14" s="176" t="s">
        <v>775</v>
      </c>
      <c r="C14" s="178" t="s">
        <v>776</v>
      </c>
      <c r="D14" s="769">
        <v>0</v>
      </c>
      <c r="E14" s="503"/>
      <c r="F14" s="503"/>
      <c r="G14" s="503"/>
      <c r="H14" s="614">
        <f t="shared" si="2"/>
        <v>0</v>
      </c>
      <c r="I14" s="614">
        <f t="shared" si="2"/>
        <v>0</v>
      </c>
      <c r="J14" s="503"/>
      <c r="K14" s="503"/>
      <c r="L14" s="503"/>
      <c r="M14" s="615">
        <f t="shared" si="3"/>
        <v>0</v>
      </c>
      <c r="N14" s="192"/>
      <c r="O14" s="506"/>
      <c r="P14" s="615">
        <f t="shared" si="4"/>
        <v>0</v>
      </c>
    </row>
    <row r="15" spans="1:16" ht="12.75" customHeight="1">
      <c r="A15" s="172">
        <f t="shared" si="5"/>
        <v>9</v>
      </c>
      <c r="B15" s="179" t="s">
        <v>777</v>
      </c>
      <c r="C15" s="180" t="s">
        <v>778</v>
      </c>
      <c r="D15" s="769">
        <v>0</v>
      </c>
      <c r="E15" s="503"/>
      <c r="F15" s="503"/>
      <c r="G15" s="503"/>
      <c r="H15" s="614">
        <f>+D15+F15</f>
        <v>0</v>
      </c>
      <c r="I15" s="614">
        <f>+E15+G15</f>
        <v>0</v>
      </c>
      <c r="J15" s="503"/>
      <c r="K15" s="503"/>
      <c r="L15" s="503"/>
      <c r="M15" s="615">
        <f t="shared" si="3"/>
        <v>0</v>
      </c>
      <c r="N15" s="430"/>
      <c r="O15" s="506"/>
      <c r="P15" s="615">
        <f t="shared" si="4"/>
        <v>0</v>
      </c>
    </row>
    <row r="16" spans="1:16" s="424" customFormat="1" ht="12.75" customHeight="1">
      <c r="A16" s="432">
        <f t="shared" si="5"/>
        <v>10</v>
      </c>
      <c r="B16" s="1343" t="s">
        <v>839</v>
      </c>
      <c r="C16" s="1344"/>
      <c r="D16" s="768">
        <f>SUM(D17:D21)</f>
        <v>489.072</v>
      </c>
      <c r="E16" s="610">
        <f aca="true" t="shared" si="6" ref="E16:M16">SUM(E17:E21)</f>
        <v>489.072</v>
      </c>
      <c r="F16" s="610">
        <f t="shared" si="6"/>
        <v>0</v>
      </c>
      <c r="G16" s="610">
        <f t="shared" si="6"/>
        <v>0</v>
      </c>
      <c r="H16" s="610">
        <f t="shared" si="6"/>
        <v>489.072</v>
      </c>
      <c r="I16" s="610">
        <f t="shared" si="6"/>
        <v>489.072</v>
      </c>
      <c r="J16" s="610">
        <f t="shared" si="6"/>
        <v>0</v>
      </c>
      <c r="K16" s="610">
        <f t="shared" si="6"/>
        <v>0</v>
      </c>
      <c r="L16" s="610">
        <f t="shared" si="6"/>
        <v>0</v>
      </c>
      <c r="M16" s="611">
        <f t="shared" si="6"/>
        <v>0</v>
      </c>
      <c r="N16" s="427"/>
      <c r="O16" s="613">
        <f>SUM(O17:O21)</f>
        <v>0</v>
      </c>
      <c r="P16" s="611">
        <f>SUM(P17:P21)</f>
        <v>489.072</v>
      </c>
    </row>
    <row r="17" spans="1:16" s="424" customFormat="1" ht="12.75" customHeight="1">
      <c r="A17" s="431">
        <f>A16+1</f>
        <v>11</v>
      </c>
      <c r="B17" s="190" t="s">
        <v>771</v>
      </c>
      <c r="C17" s="494" t="s">
        <v>772</v>
      </c>
      <c r="D17" s="769">
        <v>313.22</v>
      </c>
      <c r="E17" s="503">
        <v>313.22</v>
      </c>
      <c r="F17" s="503"/>
      <c r="G17" s="503"/>
      <c r="H17" s="614">
        <f t="shared" si="2"/>
        <v>313.22</v>
      </c>
      <c r="I17" s="614">
        <f t="shared" si="2"/>
        <v>313.22</v>
      </c>
      <c r="J17" s="503"/>
      <c r="K17" s="503"/>
      <c r="L17" s="503"/>
      <c r="M17" s="615">
        <f t="shared" si="3"/>
        <v>0</v>
      </c>
      <c r="N17" s="192"/>
      <c r="O17" s="506"/>
      <c r="P17" s="615">
        <f t="shared" si="4"/>
        <v>313.22</v>
      </c>
    </row>
    <row r="18" spans="1:16" ht="12.75" customHeight="1">
      <c r="A18" s="431">
        <f>A17+1</f>
        <v>12</v>
      </c>
      <c r="B18" s="176" t="s">
        <v>779</v>
      </c>
      <c r="C18" s="495" t="s">
        <v>1108</v>
      </c>
      <c r="D18" s="769"/>
      <c r="E18" s="503"/>
      <c r="F18" s="503"/>
      <c r="G18" s="503"/>
      <c r="H18" s="614">
        <f t="shared" si="2"/>
        <v>0</v>
      </c>
      <c r="I18" s="614">
        <f t="shared" si="2"/>
        <v>0</v>
      </c>
      <c r="J18" s="503"/>
      <c r="K18" s="503"/>
      <c r="L18" s="503"/>
      <c r="M18" s="615">
        <f t="shared" si="3"/>
        <v>0</v>
      </c>
      <c r="N18" s="192"/>
      <c r="O18" s="506"/>
      <c r="P18" s="615">
        <f t="shared" si="4"/>
        <v>0</v>
      </c>
    </row>
    <row r="19" spans="1:16" ht="12.75" customHeight="1">
      <c r="A19" s="431">
        <f>A18+1</f>
        <v>13</v>
      </c>
      <c r="B19" s="176" t="s">
        <v>780</v>
      </c>
      <c r="C19" s="495" t="s">
        <v>781</v>
      </c>
      <c r="D19" s="769"/>
      <c r="E19" s="503"/>
      <c r="F19" s="503"/>
      <c r="G19" s="503"/>
      <c r="H19" s="614">
        <f t="shared" si="2"/>
        <v>0</v>
      </c>
      <c r="I19" s="614">
        <f t="shared" si="2"/>
        <v>0</v>
      </c>
      <c r="J19" s="503"/>
      <c r="K19" s="503"/>
      <c r="L19" s="503"/>
      <c r="M19" s="615">
        <f t="shared" si="3"/>
        <v>0</v>
      </c>
      <c r="N19" s="192"/>
      <c r="O19" s="506"/>
      <c r="P19" s="615">
        <f t="shared" si="4"/>
        <v>0</v>
      </c>
    </row>
    <row r="20" spans="1:16" ht="12.75" customHeight="1">
      <c r="A20" s="431">
        <f>A19+1</f>
        <v>14</v>
      </c>
      <c r="B20" s="179" t="s">
        <v>883</v>
      </c>
      <c r="C20" s="495" t="s">
        <v>95</v>
      </c>
      <c r="D20" s="769">
        <v>175.852</v>
      </c>
      <c r="E20" s="503">
        <v>175.852</v>
      </c>
      <c r="F20" s="503"/>
      <c r="G20" s="503"/>
      <c r="H20" s="614">
        <f t="shared" si="2"/>
        <v>175.852</v>
      </c>
      <c r="I20" s="614">
        <f t="shared" si="2"/>
        <v>175.852</v>
      </c>
      <c r="J20" s="503"/>
      <c r="K20" s="503"/>
      <c r="L20" s="503"/>
      <c r="M20" s="615">
        <f t="shared" si="3"/>
        <v>0</v>
      </c>
      <c r="N20" s="192"/>
      <c r="O20" s="506"/>
      <c r="P20" s="615">
        <f t="shared" si="4"/>
        <v>175.852</v>
      </c>
    </row>
    <row r="21" spans="1:16" ht="12.75" customHeight="1">
      <c r="A21" s="431">
        <f>A20+1</f>
        <v>15</v>
      </c>
      <c r="B21" s="179"/>
      <c r="C21" s="495" t="s">
        <v>849</v>
      </c>
      <c r="D21" s="769"/>
      <c r="E21" s="503"/>
      <c r="F21" s="503"/>
      <c r="G21" s="503"/>
      <c r="H21" s="614">
        <f t="shared" si="2"/>
        <v>0</v>
      </c>
      <c r="I21" s="614">
        <f t="shared" si="2"/>
        <v>0</v>
      </c>
      <c r="J21" s="503"/>
      <c r="K21" s="503"/>
      <c r="L21" s="503"/>
      <c r="M21" s="615">
        <f t="shared" si="3"/>
        <v>0</v>
      </c>
      <c r="N21" s="192"/>
      <c r="O21" s="506"/>
      <c r="P21" s="615">
        <f t="shared" si="4"/>
        <v>0</v>
      </c>
    </row>
    <row r="22" spans="1:17" s="426" customFormat="1" ht="12.75" customHeight="1">
      <c r="A22" s="497">
        <f>+A21+1</f>
        <v>16</v>
      </c>
      <c r="B22" s="1343" t="s">
        <v>791</v>
      </c>
      <c r="C22" s="1344"/>
      <c r="D22" s="768">
        <f>SUM(D23:D32)</f>
        <v>105</v>
      </c>
      <c r="E22" s="610">
        <f aca="true" t="shared" si="7" ref="E22:M22">SUM(E23:E32)</f>
        <v>93.895</v>
      </c>
      <c r="F22" s="610">
        <f t="shared" si="7"/>
        <v>0</v>
      </c>
      <c r="G22" s="610">
        <f t="shared" si="7"/>
        <v>0</v>
      </c>
      <c r="H22" s="610">
        <f t="shared" si="7"/>
        <v>105</v>
      </c>
      <c r="I22" s="610">
        <f t="shared" si="7"/>
        <v>93.895</v>
      </c>
      <c r="J22" s="610">
        <f t="shared" si="7"/>
        <v>0</v>
      </c>
      <c r="K22" s="610">
        <f t="shared" si="7"/>
        <v>0</v>
      </c>
      <c r="L22" s="610">
        <f t="shared" si="7"/>
        <v>0</v>
      </c>
      <c r="M22" s="611">
        <f t="shared" si="7"/>
        <v>11.105000000000004</v>
      </c>
      <c r="N22" s="425"/>
      <c r="O22" s="613">
        <f>SUM(O23:O32)</f>
        <v>0</v>
      </c>
      <c r="P22" s="611">
        <f>SUM(P23:P32)</f>
        <v>93.895</v>
      </c>
      <c r="Q22" s="450"/>
    </row>
    <row r="23" spans="1:16" s="426" customFormat="1" ht="12.75" customHeight="1">
      <c r="A23" s="432">
        <f aca="true" t="shared" si="8" ref="A23:A37">A22+1</f>
        <v>17</v>
      </c>
      <c r="B23" s="447" t="s">
        <v>96</v>
      </c>
      <c r="C23" s="496"/>
      <c r="D23" s="769"/>
      <c r="E23" s="503"/>
      <c r="F23" s="503"/>
      <c r="G23" s="503"/>
      <c r="H23" s="614">
        <f t="shared" si="2"/>
        <v>0</v>
      </c>
      <c r="I23" s="614">
        <f t="shared" si="2"/>
        <v>0</v>
      </c>
      <c r="J23" s="503"/>
      <c r="K23" s="503"/>
      <c r="L23" s="503"/>
      <c r="M23" s="615">
        <f t="shared" si="3"/>
        <v>0</v>
      </c>
      <c r="N23" s="434"/>
      <c r="O23" s="506"/>
      <c r="P23" s="615">
        <f t="shared" si="4"/>
        <v>0</v>
      </c>
    </row>
    <row r="24" spans="1:16" s="426" customFormat="1" ht="12.75" customHeight="1">
      <c r="A24" s="432">
        <f t="shared" si="8"/>
        <v>18</v>
      </c>
      <c r="B24" s="447" t="s">
        <v>97</v>
      </c>
      <c r="C24" s="496"/>
      <c r="D24" s="769">
        <v>105</v>
      </c>
      <c r="E24" s="503">
        <v>93.895</v>
      </c>
      <c r="F24" s="503"/>
      <c r="G24" s="503"/>
      <c r="H24" s="614">
        <f t="shared" si="2"/>
        <v>105</v>
      </c>
      <c r="I24" s="614">
        <f t="shared" si="2"/>
        <v>93.895</v>
      </c>
      <c r="J24" s="503"/>
      <c r="K24" s="503"/>
      <c r="L24" s="503"/>
      <c r="M24" s="615">
        <f t="shared" si="3"/>
        <v>11.105000000000004</v>
      </c>
      <c r="N24" s="434"/>
      <c r="O24" s="506"/>
      <c r="P24" s="615">
        <f t="shared" si="4"/>
        <v>93.895</v>
      </c>
    </row>
    <row r="25" spans="1:16" s="426" customFormat="1" ht="12.75" customHeight="1">
      <c r="A25" s="432">
        <f t="shared" si="8"/>
        <v>19</v>
      </c>
      <c r="B25" s="447" t="s">
        <v>846</v>
      </c>
      <c r="C25" s="496"/>
      <c r="D25" s="769"/>
      <c r="E25" s="503"/>
      <c r="F25" s="503"/>
      <c r="G25" s="503"/>
      <c r="H25" s="614">
        <f t="shared" si="2"/>
        <v>0</v>
      </c>
      <c r="I25" s="614">
        <f t="shared" si="2"/>
        <v>0</v>
      </c>
      <c r="J25" s="503"/>
      <c r="K25" s="503"/>
      <c r="L25" s="503"/>
      <c r="M25" s="615">
        <f t="shared" si="3"/>
        <v>0</v>
      </c>
      <c r="N25" s="434"/>
      <c r="O25" s="506"/>
      <c r="P25" s="615">
        <f t="shared" si="4"/>
        <v>0</v>
      </c>
    </row>
    <row r="26" spans="1:16" s="426" customFormat="1" ht="12.75" customHeight="1">
      <c r="A26" s="432">
        <f t="shared" si="8"/>
        <v>20</v>
      </c>
      <c r="B26" s="447" t="s">
        <v>884</v>
      </c>
      <c r="C26" s="496"/>
      <c r="D26" s="769"/>
      <c r="E26" s="503"/>
      <c r="F26" s="503"/>
      <c r="G26" s="503"/>
      <c r="H26" s="614">
        <f t="shared" si="2"/>
        <v>0</v>
      </c>
      <c r="I26" s="614">
        <f t="shared" si="2"/>
        <v>0</v>
      </c>
      <c r="J26" s="503"/>
      <c r="K26" s="503"/>
      <c r="L26" s="503"/>
      <c r="M26" s="615">
        <f t="shared" si="3"/>
        <v>0</v>
      </c>
      <c r="N26" s="434"/>
      <c r="O26" s="506"/>
      <c r="P26" s="615">
        <f t="shared" si="4"/>
        <v>0</v>
      </c>
    </row>
    <row r="27" spans="1:16" s="426" customFormat="1" ht="12.75" customHeight="1">
      <c r="A27" s="432">
        <f t="shared" si="8"/>
        <v>21</v>
      </c>
      <c r="B27" s="447" t="s">
        <v>98</v>
      </c>
      <c r="C27" s="496"/>
      <c r="D27" s="769"/>
      <c r="E27" s="503"/>
      <c r="F27" s="503"/>
      <c r="G27" s="503"/>
      <c r="H27" s="614">
        <f t="shared" si="2"/>
        <v>0</v>
      </c>
      <c r="I27" s="614">
        <f t="shared" si="2"/>
        <v>0</v>
      </c>
      <c r="J27" s="503"/>
      <c r="K27" s="503"/>
      <c r="L27" s="503"/>
      <c r="M27" s="615">
        <f t="shared" si="3"/>
        <v>0</v>
      </c>
      <c r="N27" s="434"/>
      <c r="O27" s="506"/>
      <c r="P27" s="615">
        <f t="shared" si="4"/>
        <v>0</v>
      </c>
    </row>
    <row r="28" spans="1:16" s="426" customFormat="1" ht="12.75" customHeight="1">
      <c r="A28" s="432">
        <f t="shared" si="8"/>
        <v>22</v>
      </c>
      <c r="B28" s="447" t="s">
        <v>99</v>
      </c>
      <c r="C28" s="496"/>
      <c r="D28" s="769"/>
      <c r="E28" s="503"/>
      <c r="F28" s="503"/>
      <c r="G28" s="503"/>
      <c r="H28" s="614">
        <f t="shared" si="2"/>
        <v>0</v>
      </c>
      <c r="I28" s="614">
        <f t="shared" si="2"/>
        <v>0</v>
      </c>
      <c r="J28" s="503"/>
      <c r="K28" s="503"/>
      <c r="L28" s="503"/>
      <c r="M28" s="615">
        <f t="shared" si="3"/>
        <v>0</v>
      </c>
      <c r="N28" s="434"/>
      <c r="O28" s="506"/>
      <c r="P28" s="615">
        <f t="shared" si="4"/>
        <v>0</v>
      </c>
    </row>
    <row r="29" spans="1:16" s="426" customFormat="1" ht="12.75" customHeight="1">
      <c r="A29" s="432">
        <f t="shared" si="8"/>
        <v>23</v>
      </c>
      <c r="B29" s="447" t="s">
        <v>100</v>
      </c>
      <c r="C29" s="496"/>
      <c r="D29" s="769"/>
      <c r="E29" s="503"/>
      <c r="F29" s="503"/>
      <c r="G29" s="503"/>
      <c r="H29" s="614">
        <f t="shared" si="2"/>
        <v>0</v>
      </c>
      <c r="I29" s="614">
        <f t="shared" si="2"/>
        <v>0</v>
      </c>
      <c r="J29" s="503"/>
      <c r="K29" s="503"/>
      <c r="L29" s="503"/>
      <c r="M29" s="615">
        <f t="shared" si="3"/>
        <v>0</v>
      </c>
      <c r="N29" s="434"/>
      <c r="O29" s="506"/>
      <c r="P29" s="615">
        <f t="shared" si="4"/>
        <v>0</v>
      </c>
    </row>
    <row r="30" spans="1:16" s="426" customFormat="1" ht="12.75" customHeight="1">
      <c r="A30" s="432">
        <f t="shared" si="8"/>
        <v>24</v>
      </c>
      <c r="B30" s="447" t="s">
        <v>885</v>
      </c>
      <c r="C30" s="496"/>
      <c r="D30" s="769"/>
      <c r="E30" s="503"/>
      <c r="F30" s="503"/>
      <c r="G30" s="503"/>
      <c r="H30" s="614">
        <f t="shared" si="2"/>
        <v>0</v>
      </c>
      <c r="I30" s="614">
        <f t="shared" si="2"/>
        <v>0</v>
      </c>
      <c r="J30" s="503"/>
      <c r="K30" s="503"/>
      <c r="L30" s="503"/>
      <c r="M30" s="615">
        <f t="shared" si="3"/>
        <v>0</v>
      </c>
      <c r="N30" s="434"/>
      <c r="O30" s="506"/>
      <c r="P30" s="615">
        <f t="shared" si="4"/>
        <v>0</v>
      </c>
    </row>
    <row r="31" spans="1:16" s="426" customFormat="1" ht="12.75" customHeight="1">
      <c r="A31" s="432">
        <f>A30+1</f>
        <v>25</v>
      </c>
      <c r="B31" s="447" t="s">
        <v>101</v>
      </c>
      <c r="C31" s="496"/>
      <c r="D31" s="769"/>
      <c r="E31" s="503"/>
      <c r="F31" s="503"/>
      <c r="G31" s="503"/>
      <c r="H31" s="614">
        <f t="shared" si="2"/>
        <v>0</v>
      </c>
      <c r="I31" s="614">
        <f t="shared" si="2"/>
        <v>0</v>
      </c>
      <c r="J31" s="503"/>
      <c r="K31" s="503"/>
      <c r="L31" s="503"/>
      <c r="M31" s="615">
        <f t="shared" si="3"/>
        <v>0</v>
      </c>
      <c r="N31" s="434"/>
      <c r="O31" s="506"/>
      <c r="P31" s="615">
        <f t="shared" si="4"/>
        <v>0</v>
      </c>
    </row>
    <row r="32" spans="1:16" s="426" customFormat="1" ht="12.75" customHeight="1">
      <c r="A32" s="432">
        <f t="shared" si="8"/>
        <v>26</v>
      </c>
      <c r="B32" s="447" t="s">
        <v>1109</v>
      </c>
      <c r="C32" s="433"/>
      <c r="D32" s="769"/>
      <c r="E32" s="503"/>
      <c r="F32" s="503"/>
      <c r="G32" s="503"/>
      <c r="H32" s="614">
        <f>+D32+F32</f>
        <v>0</v>
      </c>
      <c r="I32" s="614">
        <f>+E32+G32</f>
        <v>0</v>
      </c>
      <c r="J32" s="503"/>
      <c r="K32" s="503"/>
      <c r="L32" s="503"/>
      <c r="M32" s="615">
        <f t="shared" si="3"/>
        <v>0</v>
      </c>
      <c r="N32" s="434"/>
      <c r="O32" s="506"/>
      <c r="P32" s="615">
        <f t="shared" si="4"/>
        <v>0</v>
      </c>
    </row>
    <row r="33" spans="1:17" ht="12.75" customHeight="1">
      <c r="A33" s="497">
        <f t="shared" si="8"/>
        <v>27</v>
      </c>
      <c r="B33" s="1343" t="s">
        <v>789</v>
      </c>
      <c r="C33" s="1344"/>
      <c r="D33" s="768">
        <f>+D34+D35+D36</f>
        <v>0</v>
      </c>
      <c r="E33" s="610">
        <f aca="true" t="shared" si="9" ref="E33:L33">+E34+E35+E36</f>
        <v>0</v>
      </c>
      <c r="F33" s="610">
        <f t="shared" si="9"/>
        <v>0</v>
      </c>
      <c r="G33" s="610">
        <f t="shared" si="9"/>
        <v>0</v>
      </c>
      <c r="H33" s="610">
        <f t="shared" si="9"/>
        <v>0</v>
      </c>
      <c r="I33" s="610">
        <f t="shared" si="9"/>
        <v>0</v>
      </c>
      <c r="J33" s="610">
        <f t="shared" si="9"/>
        <v>0</v>
      </c>
      <c r="K33" s="610">
        <f>+K34+K35+K36</f>
        <v>0</v>
      </c>
      <c r="L33" s="610">
        <f t="shared" si="9"/>
        <v>0</v>
      </c>
      <c r="M33" s="611">
        <f>+M34+M35+M36</f>
        <v>0</v>
      </c>
      <c r="N33" s="425"/>
      <c r="O33" s="613">
        <f>+O34+O35+O36</f>
        <v>0</v>
      </c>
      <c r="P33" s="611">
        <f>+P34+P35+P36</f>
        <v>0</v>
      </c>
      <c r="Q33" s="761"/>
    </row>
    <row r="34" spans="1:17" ht="12.75" customHeight="1">
      <c r="A34" s="432">
        <f t="shared" si="8"/>
        <v>28</v>
      </c>
      <c r="B34" s="1346" t="s">
        <v>886</v>
      </c>
      <c r="C34" s="1347"/>
      <c r="D34" s="769"/>
      <c r="E34" s="503"/>
      <c r="F34" s="503"/>
      <c r="G34" s="503"/>
      <c r="H34" s="614">
        <f t="shared" si="2"/>
        <v>0</v>
      </c>
      <c r="I34" s="614">
        <f t="shared" si="2"/>
        <v>0</v>
      </c>
      <c r="J34" s="503"/>
      <c r="K34" s="503"/>
      <c r="L34" s="503"/>
      <c r="M34" s="615">
        <f t="shared" si="3"/>
        <v>0</v>
      </c>
      <c r="N34" s="435"/>
      <c r="O34" s="506"/>
      <c r="P34" s="615">
        <f t="shared" si="4"/>
        <v>0</v>
      </c>
      <c r="Q34" s="761"/>
    </row>
    <row r="35" spans="1:16" ht="12.75" customHeight="1">
      <c r="A35" s="432">
        <f t="shared" si="8"/>
        <v>29</v>
      </c>
      <c r="B35" s="1346" t="s">
        <v>887</v>
      </c>
      <c r="C35" s="1347"/>
      <c r="D35" s="769"/>
      <c r="E35" s="503"/>
      <c r="F35" s="503"/>
      <c r="G35" s="503"/>
      <c r="H35" s="614">
        <f t="shared" si="2"/>
        <v>0</v>
      </c>
      <c r="I35" s="614">
        <f t="shared" si="2"/>
        <v>0</v>
      </c>
      <c r="J35" s="503"/>
      <c r="K35" s="503"/>
      <c r="L35" s="503"/>
      <c r="M35" s="615">
        <f t="shared" si="3"/>
        <v>0</v>
      </c>
      <c r="N35" s="435"/>
      <c r="O35" s="506"/>
      <c r="P35" s="615">
        <f t="shared" si="4"/>
        <v>0</v>
      </c>
    </row>
    <row r="36" spans="1:16" ht="12.75" customHeight="1">
      <c r="A36" s="432">
        <f t="shared" si="8"/>
        <v>30</v>
      </c>
      <c r="B36" s="1346" t="s">
        <v>923</v>
      </c>
      <c r="C36" s="1347"/>
      <c r="D36" s="769"/>
      <c r="E36" s="503"/>
      <c r="F36" s="503"/>
      <c r="G36" s="503"/>
      <c r="H36" s="614">
        <f>+D36+F36</f>
        <v>0</v>
      </c>
      <c r="I36" s="614">
        <f>+E36+G36</f>
        <v>0</v>
      </c>
      <c r="J36" s="503"/>
      <c r="K36" s="503"/>
      <c r="L36" s="503"/>
      <c r="M36" s="615">
        <f>+H36-I36</f>
        <v>0</v>
      </c>
      <c r="N36" s="435"/>
      <c r="O36" s="506"/>
      <c r="P36" s="615">
        <f>+I36+O36</f>
        <v>0</v>
      </c>
    </row>
    <row r="37" spans="1:16" ht="12.75" customHeight="1">
      <c r="A37" s="497">
        <f t="shared" si="8"/>
        <v>31</v>
      </c>
      <c r="B37" s="1343" t="s">
        <v>800</v>
      </c>
      <c r="C37" s="1344"/>
      <c r="D37" s="768">
        <f>SUM(D38,D45)</f>
        <v>0</v>
      </c>
      <c r="E37" s="610">
        <f aca="true" t="shared" si="10" ref="E37:M37">SUM(E38,E45)</f>
        <v>0</v>
      </c>
      <c r="F37" s="610">
        <f t="shared" si="10"/>
        <v>0</v>
      </c>
      <c r="G37" s="610">
        <f t="shared" si="10"/>
        <v>0</v>
      </c>
      <c r="H37" s="610">
        <f t="shared" si="10"/>
        <v>0</v>
      </c>
      <c r="I37" s="610">
        <f t="shared" si="10"/>
        <v>0</v>
      </c>
      <c r="J37" s="610">
        <f t="shared" si="10"/>
        <v>0</v>
      </c>
      <c r="K37" s="610">
        <f t="shared" si="10"/>
        <v>0</v>
      </c>
      <c r="L37" s="610">
        <f t="shared" si="10"/>
        <v>0</v>
      </c>
      <c r="M37" s="611">
        <f t="shared" si="10"/>
        <v>0</v>
      </c>
      <c r="N37" s="425"/>
      <c r="O37" s="613">
        <f>SUM(O38,O45)</f>
        <v>0</v>
      </c>
      <c r="P37" s="611">
        <f>SUM(P38,P45)</f>
        <v>0</v>
      </c>
    </row>
    <row r="38" spans="1:16" ht="12.75" customHeight="1">
      <c r="A38" s="436">
        <f aca="true" t="shared" si="11" ref="A38:A48">+A37+1</f>
        <v>32</v>
      </c>
      <c r="B38" s="1106" t="s">
        <v>888</v>
      </c>
      <c r="C38" s="1107"/>
      <c r="D38" s="768">
        <f>+D39+D40+D41+D42</f>
        <v>0</v>
      </c>
      <c r="E38" s="768">
        <f aca="true" t="shared" si="12" ref="E38:M38">+E39+E40+E41+E42</f>
        <v>0</v>
      </c>
      <c r="F38" s="768">
        <f t="shared" si="12"/>
        <v>0</v>
      </c>
      <c r="G38" s="768">
        <f t="shared" si="12"/>
        <v>0</v>
      </c>
      <c r="H38" s="768">
        <f t="shared" si="12"/>
        <v>0</v>
      </c>
      <c r="I38" s="768">
        <f t="shared" si="12"/>
        <v>0</v>
      </c>
      <c r="J38" s="768">
        <f t="shared" si="12"/>
        <v>0</v>
      </c>
      <c r="K38" s="768">
        <f t="shared" si="12"/>
        <v>0</v>
      </c>
      <c r="L38" s="768">
        <f t="shared" si="12"/>
        <v>0</v>
      </c>
      <c r="M38" s="768">
        <f t="shared" si="12"/>
        <v>0</v>
      </c>
      <c r="N38" s="425"/>
      <c r="O38" s="613">
        <f>+O39+O40+O41+O42</f>
        <v>0</v>
      </c>
      <c r="P38" s="1176">
        <f>+P39+P40+P41+P42</f>
        <v>0</v>
      </c>
    </row>
    <row r="39" spans="1:16" s="405" customFormat="1" ht="12.75" customHeight="1">
      <c r="A39" s="436">
        <f t="shared" si="11"/>
        <v>33</v>
      </c>
      <c r="B39" s="447"/>
      <c r="C39" s="433"/>
      <c r="D39" s="769"/>
      <c r="E39" s="503"/>
      <c r="F39" s="503"/>
      <c r="G39" s="503"/>
      <c r="H39" s="614">
        <f aca="true" t="shared" si="13" ref="H39:I44">+D39+F39</f>
        <v>0</v>
      </c>
      <c r="I39" s="614">
        <f t="shared" si="13"/>
        <v>0</v>
      </c>
      <c r="J39" s="503"/>
      <c r="K39" s="503"/>
      <c r="L39" s="503"/>
      <c r="M39" s="615">
        <f>+H39-I39</f>
        <v>0</v>
      </c>
      <c r="N39" s="434"/>
      <c r="O39" s="506"/>
      <c r="P39" s="615">
        <f aca="true" t="shared" si="14" ref="P39:P44">+I39+O39</f>
        <v>0</v>
      </c>
    </row>
    <row r="40" spans="1:16" s="405" customFormat="1" ht="12.75" customHeight="1">
      <c r="A40" s="438">
        <f t="shared" si="11"/>
        <v>34</v>
      </c>
      <c r="B40" s="758"/>
      <c r="C40" s="760"/>
      <c r="D40" s="769"/>
      <c r="E40" s="503"/>
      <c r="F40" s="503"/>
      <c r="G40" s="503"/>
      <c r="H40" s="614">
        <f t="shared" si="13"/>
        <v>0</v>
      </c>
      <c r="I40" s="614">
        <f t="shared" si="13"/>
        <v>0</v>
      </c>
      <c r="J40" s="503"/>
      <c r="K40" s="503"/>
      <c r="L40" s="503"/>
      <c r="M40" s="615">
        <f>+H40-I40</f>
        <v>0</v>
      </c>
      <c r="N40" s="434"/>
      <c r="O40" s="506"/>
      <c r="P40" s="615">
        <f t="shared" si="14"/>
        <v>0</v>
      </c>
    </row>
    <row r="41" spans="1:16" s="405" customFormat="1" ht="12.75" customHeight="1">
      <c r="A41" s="438">
        <f>A40+1</f>
        <v>35</v>
      </c>
      <c r="B41" s="758"/>
      <c r="C41" s="760"/>
      <c r="D41" s="769"/>
      <c r="E41" s="503"/>
      <c r="F41" s="503"/>
      <c r="G41" s="503"/>
      <c r="H41" s="614">
        <f t="shared" si="13"/>
        <v>0</v>
      </c>
      <c r="I41" s="614">
        <f t="shared" si="13"/>
        <v>0</v>
      </c>
      <c r="J41" s="503"/>
      <c r="K41" s="503"/>
      <c r="L41" s="503"/>
      <c r="M41" s="615">
        <f>+H41-I41</f>
        <v>0</v>
      </c>
      <c r="N41" s="434"/>
      <c r="O41" s="506"/>
      <c r="P41" s="615">
        <f t="shared" si="14"/>
        <v>0</v>
      </c>
    </row>
    <row r="42" spans="1:16" s="405" customFormat="1" ht="12.75" customHeight="1">
      <c r="A42" s="438">
        <f>A41+1</f>
        <v>36</v>
      </c>
      <c r="B42" s="758"/>
      <c r="C42" s="760"/>
      <c r="D42" s="769"/>
      <c r="E42" s="503"/>
      <c r="F42" s="503"/>
      <c r="G42" s="503"/>
      <c r="H42" s="614">
        <f t="shared" si="13"/>
        <v>0</v>
      </c>
      <c r="I42" s="614">
        <f t="shared" si="13"/>
        <v>0</v>
      </c>
      <c r="J42" s="503"/>
      <c r="K42" s="503"/>
      <c r="L42" s="503"/>
      <c r="M42" s="615">
        <f aca="true" t="shared" si="15" ref="M42:M50">+H42-I42</f>
        <v>0</v>
      </c>
      <c r="N42" s="434"/>
      <c r="O42" s="506"/>
      <c r="P42" s="615">
        <f t="shared" si="14"/>
        <v>0</v>
      </c>
    </row>
    <row r="43" spans="1:16" s="405" customFormat="1" ht="12.75" customHeight="1" hidden="1">
      <c r="A43" s="438">
        <f t="shared" si="11"/>
        <v>37</v>
      </c>
      <c r="B43" s="511"/>
      <c r="C43" s="512"/>
      <c r="D43" s="769"/>
      <c r="E43" s="503"/>
      <c r="F43" s="503"/>
      <c r="G43" s="503"/>
      <c r="H43" s="614">
        <f t="shared" si="13"/>
        <v>0</v>
      </c>
      <c r="I43" s="614">
        <f t="shared" si="13"/>
        <v>0</v>
      </c>
      <c r="J43" s="503"/>
      <c r="K43" s="503"/>
      <c r="L43" s="503"/>
      <c r="M43" s="615">
        <f t="shared" si="15"/>
        <v>0</v>
      </c>
      <c r="N43" s="434"/>
      <c r="O43" s="506"/>
      <c r="P43" s="615">
        <f t="shared" si="14"/>
        <v>0</v>
      </c>
    </row>
    <row r="44" spans="1:16" s="405" customFormat="1" ht="12.75" customHeight="1" hidden="1">
      <c r="A44" s="438">
        <f t="shared" si="11"/>
        <v>38</v>
      </c>
      <c r="B44" s="511"/>
      <c r="C44" s="512"/>
      <c r="D44" s="769"/>
      <c r="E44" s="503"/>
      <c r="F44" s="503"/>
      <c r="G44" s="503"/>
      <c r="H44" s="614">
        <f t="shared" si="13"/>
        <v>0</v>
      </c>
      <c r="I44" s="614">
        <f t="shared" si="13"/>
        <v>0</v>
      </c>
      <c r="J44" s="503"/>
      <c r="K44" s="503"/>
      <c r="L44" s="503"/>
      <c r="M44" s="615">
        <f t="shared" si="15"/>
        <v>0</v>
      </c>
      <c r="N44" s="434"/>
      <c r="O44" s="506"/>
      <c r="P44" s="615">
        <f t="shared" si="14"/>
        <v>0</v>
      </c>
    </row>
    <row r="45" spans="1:16" ht="12.75" customHeight="1">
      <c r="A45" s="438">
        <f>A42+1</f>
        <v>37</v>
      </c>
      <c r="B45" s="1108" t="s">
        <v>889</v>
      </c>
      <c r="C45" s="1107"/>
      <c r="D45" s="768">
        <f>SUM(D46:D50)</f>
        <v>0</v>
      </c>
      <c r="E45" s="768">
        <f aca="true" t="shared" si="16" ref="E45:L45">SUM(E46:E50)</f>
        <v>0</v>
      </c>
      <c r="F45" s="768">
        <f t="shared" si="16"/>
        <v>0</v>
      </c>
      <c r="G45" s="768">
        <f t="shared" si="16"/>
        <v>0</v>
      </c>
      <c r="H45" s="768">
        <f t="shared" si="16"/>
        <v>0</v>
      </c>
      <c r="I45" s="768">
        <f t="shared" si="16"/>
        <v>0</v>
      </c>
      <c r="J45" s="768">
        <f t="shared" si="16"/>
        <v>0</v>
      </c>
      <c r="K45" s="768">
        <f t="shared" si="16"/>
        <v>0</v>
      </c>
      <c r="L45" s="768">
        <f t="shared" si="16"/>
        <v>0</v>
      </c>
      <c r="M45" s="615">
        <f t="shared" si="15"/>
        <v>0</v>
      </c>
      <c r="N45" s="427"/>
      <c r="O45" s="613">
        <f>SUM(O46:O50)</f>
        <v>0</v>
      </c>
      <c r="P45" s="1176">
        <f>SUM(P46:P50)</f>
        <v>0</v>
      </c>
    </row>
    <row r="46" spans="1:16" s="405" customFormat="1" ht="12.75" customHeight="1">
      <c r="A46" s="438">
        <f t="shared" si="11"/>
        <v>38</v>
      </c>
      <c r="B46" s="511"/>
      <c r="C46" s="512"/>
      <c r="D46" s="769"/>
      <c r="E46" s="503"/>
      <c r="F46" s="503"/>
      <c r="G46" s="503"/>
      <c r="H46" s="614">
        <f aca="true" t="shared" si="17" ref="H46:I50">+D46+F46</f>
        <v>0</v>
      </c>
      <c r="I46" s="614">
        <f t="shared" si="17"/>
        <v>0</v>
      </c>
      <c r="J46" s="503"/>
      <c r="K46" s="503"/>
      <c r="L46" s="503"/>
      <c r="M46" s="615">
        <f t="shared" si="15"/>
        <v>0</v>
      </c>
      <c r="N46" s="434"/>
      <c r="O46" s="506"/>
      <c r="P46" s="615">
        <f>+I46+O46</f>
        <v>0</v>
      </c>
    </row>
    <row r="47" spans="1:16" s="405" customFormat="1" ht="12.75" customHeight="1">
      <c r="A47" s="509">
        <f t="shared" si="11"/>
        <v>39</v>
      </c>
      <c r="B47" s="758"/>
      <c r="C47" s="760"/>
      <c r="D47" s="769"/>
      <c r="E47" s="503"/>
      <c r="F47" s="503"/>
      <c r="G47" s="503"/>
      <c r="H47" s="614">
        <f t="shared" si="17"/>
        <v>0</v>
      </c>
      <c r="I47" s="614">
        <f t="shared" si="17"/>
        <v>0</v>
      </c>
      <c r="J47" s="503"/>
      <c r="K47" s="503"/>
      <c r="L47" s="503"/>
      <c r="M47" s="615">
        <f t="shared" si="15"/>
        <v>0</v>
      </c>
      <c r="N47" s="434"/>
      <c r="O47" s="506"/>
      <c r="P47" s="615">
        <f>+I47+O47</f>
        <v>0</v>
      </c>
    </row>
    <row r="48" spans="1:16" s="405" customFormat="1" ht="12.75" customHeight="1">
      <c r="A48" s="509">
        <f t="shared" si="11"/>
        <v>40</v>
      </c>
      <c r="B48" s="758"/>
      <c r="C48" s="760"/>
      <c r="D48" s="769"/>
      <c r="E48" s="503"/>
      <c r="F48" s="503"/>
      <c r="G48" s="503"/>
      <c r="H48" s="614">
        <f t="shared" si="17"/>
        <v>0</v>
      </c>
      <c r="I48" s="614">
        <f t="shared" si="17"/>
        <v>0</v>
      </c>
      <c r="J48" s="503"/>
      <c r="K48" s="503"/>
      <c r="L48" s="503"/>
      <c r="M48" s="615">
        <f t="shared" si="15"/>
        <v>0</v>
      </c>
      <c r="N48" s="434"/>
      <c r="O48" s="506"/>
      <c r="P48" s="615">
        <f>+I48+O48</f>
        <v>0</v>
      </c>
    </row>
    <row r="49" spans="1:16" s="405" customFormat="1" ht="12.75" customHeight="1">
      <c r="A49" s="509">
        <v>41</v>
      </c>
      <c r="B49" s="758"/>
      <c r="C49" s="760"/>
      <c r="D49" s="940"/>
      <c r="E49" s="941"/>
      <c r="F49" s="941"/>
      <c r="G49" s="941"/>
      <c r="H49" s="614">
        <f t="shared" si="17"/>
        <v>0</v>
      </c>
      <c r="I49" s="614">
        <f t="shared" si="17"/>
        <v>0</v>
      </c>
      <c r="J49" s="941"/>
      <c r="K49" s="941"/>
      <c r="L49" s="941"/>
      <c r="M49" s="615">
        <f t="shared" si="15"/>
        <v>0</v>
      </c>
      <c r="N49" s="942"/>
      <c r="O49" s="940"/>
      <c r="P49" s="615">
        <f>+I49+O49</f>
        <v>0</v>
      </c>
    </row>
    <row r="50" spans="1:16" s="405" customFormat="1" ht="12.75" customHeight="1" thickBot="1">
      <c r="A50" s="943">
        <f>A49+1</f>
        <v>42</v>
      </c>
      <c r="B50" s="944"/>
      <c r="C50" s="773"/>
      <c r="D50" s="805"/>
      <c r="E50" s="517"/>
      <c r="F50" s="517"/>
      <c r="G50" s="517"/>
      <c r="H50" s="614">
        <f t="shared" si="17"/>
        <v>0</v>
      </c>
      <c r="I50" s="614">
        <f t="shared" si="17"/>
        <v>0</v>
      </c>
      <c r="J50" s="517"/>
      <c r="K50" s="517"/>
      <c r="L50" s="517"/>
      <c r="M50" s="615">
        <f t="shared" si="15"/>
        <v>0</v>
      </c>
      <c r="N50" s="945"/>
      <c r="O50" s="805"/>
      <c r="P50" s="615">
        <f>+I50+O50</f>
        <v>0</v>
      </c>
    </row>
    <row r="51" spans="1:17" s="182" customFormat="1" ht="13.5" customHeight="1" thickBot="1">
      <c r="A51" s="439">
        <f>A50+1</f>
        <v>43</v>
      </c>
      <c r="B51" s="765" t="s">
        <v>749</v>
      </c>
      <c r="C51" s="766"/>
      <c r="D51" s="843">
        <f aca="true" t="shared" si="18" ref="D51:M51">+D7+D22+D33+D37</f>
        <v>183830.308</v>
      </c>
      <c r="E51" s="843">
        <f t="shared" si="18"/>
        <v>183819.20299999998</v>
      </c>
      <c r="F51" s="843">
        <f t="shared" si="18"/>
        <v>1495</v>
      </c>
      <c r="G51" s="843">
        <f t="shared" si="18"/>
        <v>1495</v>
      </c>
      <c r="H51" s="843">
        <f t="shared" si="18"/>
        <v>185325.308</v>
      </c>
      <c r="I51" s="843">
        <f t="shared" si="18"/>
        <v>185314.20299999998</v>
      </c>
      <c r="J51" s="843">
        <f t="shared" si="18"/>
        <v>0</v>
      </c>
      <c r="K51" s="843">
        <f t="shared" si="18"/>
        <v>5957.2825</v>
      </c>
      <c r="L51" s="843">
        <f t="shared" si="18"/>
        <v>0</v>
      </c>
      <c r="M51" s="844">
        <f t="shared" si="18"/>
        <v>11.105000000000004</v>
      </c>
      <c r="N51" s="616"/>
      <c r="O51" s="842">
        <f>+O7+O22+O33+O37</f>
        <v>4244.89506</v>
      </c>
      <c r="P51" s="844">
        <f>+P7+P22+P33+P37</f>
        <v>189559.09806</v>
      </c>
      <c r="Q51" s="186"/>
    </row>
    <row r="52" spans="1:16" s="186" customFormat="1" ht="13.5" customHeight="1">
      <c r="A52" s="440"/>
      <c r="B52" s="188"/>
      <c r="C52" s="189" t="s">
        <v>924</v>
      </c>
      <c r="D52" s="183"/>
      <c r="E52" s="183"/>
      <c r="F52" s="183"/>
      <c r="G52" s="183"/>
      <c r="H52" s="183"/>
      <c r="I52" s="183"/>
      <c r="J52" s="183"/>
      <c r="K52" s="183"/>
      <c r="L52" s="183"/>
      <c r="M52" s="183"/>
      <c r="O52" s="183"/>
      <c r="P52" s="183"/>
    </row>
    <row r="53" ht="22.5" customHeight="1">
      <c r="A53" s="424" t="s">
        <v>655</v>
      </c>
    </row>
    <row r="54" spans="1:16" ht="57" customHeight="1">
      <c r="A54" s="1345" t="s">
        <v>104</v>
      </c>
      <c r="B54" s="1345"/>
      <c r="C54" s="1345"/>
      <c r="D54" s="1345"/>
      <c r="E54" s="1345"/>
      <c r="F54" s="1345"/>
      <c r="G54" s="1345"/>
      <c r="H54" s="1345"/>
      <c r="I54" s="1345"/>
      <c r="J54" s="1345"/>
      <c r="K54" s="1345"/>
      <c r="L54" s="1345"/>
      <c r="M54" s="1345"/>
      <c r="N54" s="1345"/>
      <c r="O54" s="1345"/>
      <c r="P54" s="1345"/>
    </row>
    <row r="55" spans="1:16" ht="18" customHeight="1">
      <c r="A55" s="1345" t="s">
        <v>134</v>
      </c>
      <c r="B55" s="1345"/>
      <c r="C55" s="1345"/>
      <c r="D55" s="1345"/>
      <c r="E55" s="1345"/>
      <c r="F55" s="1345"/>
      <c r="G55" s="1345"/>
      <c r="H55" s="1345"/>
      <c r="I55" s="1345"/>
      <c r="J55" s="1345"/>
      <c r="K55" s="1345"/>
      <c r="L55" s="1345"/>
      <c r="M55" s="1345"/>
      <c r="N55" s="1345"/>
      <c r="O55" s="1345"/>
      <c r="P55" s="1345"/>
    </row>
    <row r="56" spans="1:16" ht="33.75" customHeight="1">
      <c r="A56" s="1345" t="s">
        <v>832</v>
      </c>
      <c r="B56" s="1345"/>
      <c r="C56" s="1345"/>
      <c r="D56" s="1345"/>
      <c r="E56" s="1345"/>
      <c r="F56" s="1345"/>
      <c r="G56" s="1345"/>
      <c r="H56" s="1345"/>
      <c r="I56" s="1345"/>
      <c r="J56" s="1345"/>
      <c r="K56" s="1345"/>
      <c r="L56" s="1345"/>
      <c r="M56" s="1345"/>
      <c r="N56" s="1345"/>
      <c r="O56" s="1345"/>
      <c r="P56" s="1345"/>
    </row>
    <row r="57" spans="1:16" ht="33.75" customHeight="1">
      <c r="A57" s="1345" t="s">
        <v>137</v>
      </c>
      <c r="B57" s="1345"/>
      <c r="C57" s="1345"/>
      <c r="D57" s="1345"/>
      <c r="E57" s="1345"/>
      <c r="F57" s="1345"/>
      <c r="G57" s="1345"/>
      <c r="H57" s="1345"/>
      <c r="I57" s="1345"/>
      <c r="J57" s="1345"/>
      <c r="K57" s="1345"/>
      <c r="L57" s="1345"/>
      <c r="M57" s="1345"/>
      <c r="N57" s="1345"/>
      <c r="O57" s="1345"/>
      <c r="P57" s="1345"/>
    </row>
    <row r="58" spans="1:16" ht="19.5" customHeight="1">
      <c r="A58" s="1345" t="s">
        <v>139</v>
      </c>
      <c r="B58" s="1345"/>
      <c r="C58" s="1345"/>
      <c r="D58" s="1345"/>
      <c r="E58" s="1345"/>
      <c r="F58" s="1345"/>
      <c r="G58" s="1345"/>
      <c r="H58" s="1345"/>
      <c r="I58" s="1345"/>
      <c r="J58" s="1345"/>
      <c r="K58" s="1345"/>
      <c r="L58" s="1345"/>
      <c r="M58" s="1345"/>
      <c r="N58" s="1345"/>
      <c r="O58" s="1345"/>
      <c r="P58" s="1345"/>
    </row>
    <row r="59" spans="1:16" ht="19.5" customHeight="1">
      <c r="A59" s="164"/>
      <c r="B59" s="164"/>
      <c r="C59" s="164"/>
      <c r="D59" s="164"/>
      <c r="E59" s="164"/>
      <c r="F59" s="164"/>
      <c r="G59" s="164"/>
      <c r="H59" s="164"/>
      <c r="I59" s="164"/>
      <c r="J59" s="164"/>
      <c r="K59" s="164"/>
      <c r="L59" s="164"/>
      <c r="M59" s="164"/>
      <c r="N59" s="164"/>
      <c r="O59" s="164"/>
      <c r="P59" s="164"/>
    </row>
    <row r="60" spans="1:3" ht="15">
      <c r="A60" s="166"/>
      <c r="C60" s="424"/>
    </row>
    <row r="61" ht="15">
      <c r="C61" s="424"/>
    </row>
    <row r="62" ht="15">
      <c r="C62" s="424"/>
    </row>
  </sheetData>
  <sheetProtection sheet="1"/>
  <mergeCells count="22">
    <mergeCell ref="A55:P55"/>
    <mergeCell ref="A56:P56"/>
    <mergeCell ref="A57:P57"/>
    <mergeCell ref="A58:P58"/>
    <mergeCell ref="B33:C33"/>
    <mergeCell ref="B34:C34"/>
    <mergeCell ref="B35:C35"/>
    <mergeCell ref="B36:C36"/>
    <mergeCell ref="B37:C37"/>
    <mergeCell ref="A54:P54"/>
    <mergeCell ref="M4:M5"/>
    <mergeCell ref="O4:O5"/>
    <mergeCell ref="P4:P5"/>
    <mergeCell ref="B8:C8"/>
    <mergeCell ref="B16:C16"/>
    <mergeCell ref="B22:C22"/>
    <mergeCell ref="A4:A6"/>
    <mergeCell ref="B4:C6"/>
    <mergeCell ref="D4:E4"/>
    <mergeCell ref="F4:G4"/>
    <mergeCell ref="H4:I4"/>
    <mergeCell ref="J4:L4"/>
  </mergeCells>
  <printOptions horizontalCentered="1"/>
  <pageMargins left="0.1968503937007874" right="0.1968503937007874" top="0.3937007874015748" bottom="0.3937007874015748" header="0.31496062992125984" footer="0.31496062992125984"/>
  <pageSetup horizontalDpi="600" verticalDpi="600" orientation="landscape" paperSize="9" scale="71"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BN70"/>
  <sheetViews>
    <sheetView zoomScale="89" zoomScaleNormal="89" zoomScalePageLayoutView="0" workbookViewId="0" topLeftCell="A16">
      <selection activeCell="J19" sqref="J19"/>
    </sheetView>
  </sheetViews>
  <sheetFormatPr defaultColWidth="9.140625" defaultRowHeight="15"/>
  <cols>
    <col min="1" max="1" width="5.00390625" style="182" customWidth="1"/>
    <col min="2" max="2" width="6.00390625" style="182" customWidth="1"/>
    <col min="3" max="3" width="49.28125" style="182" customWidth="1"/>
    <col min="4" max="9" width="12.7109375" style="182" customWidth="1"/>
    <col min="10" max="13" width="11.421875" style="182" customWidth="1"/>
    <col min="14" max="14" width="0.71875" style="183" customWidth="1"/>
    <col min="15" max="15" width="11.00390625" style="182" customWidth="1"/>
    <col min="16" max="16" width="13.28125" style="182" customWidth="1"/>
    <col min="17" max="241" width="9.140625" style="182" customWidth="1"/>
    <col min="242" max="242" width="59.7109375" style="182" customWidth="1"/>
    <col min="243" max="249" width="10.57421875" style="182" customWidth="1"/>
    <col min="250" max="16384" width="9.140625" style="182" customWidth="1"/>
  </cols>
  <sheetData>
    <row r="1" spans="1:2" ht="21">
      <c r="A1" s="856" t="s">
        <v>866</v>
      </c>
      <c r="B1" s="171"/>
    </row>
    <row r="2" spans="1:16" ht="15.75">
      <c r="A2" s="171"/>
      <c r="B2" s="171"/>
      <c r="C2" s="424" t="s">
        <v>133</v>
      </c>
      <c r="P2" s="184" t="s">
        <v>521</v>
      </c>
    </row>
    <row r="3" spans="3:16" ht="2.25" customHeight="1" thickBot="1">
      <c r="C3" s="441"/>
      <c r="P3" s="184"/>
    </row>
    <row r="4" spans="1:16" s="424" customFormat="1" ht="45" customHeight="1">
      <c r="A4" s="1348" t="s">
        <v>500</v>
      </c>
      <c r="B4" s="1351"/>
      <c r="C4" s="1353" t="s">
        <v>944</v>
      </c>
      <c r="D4" s="1356" t="s">
        <v>730</v>
      </c>
      <c r="E4" s="1331"/>
      <c r="F4" s="1331" t="s">
        <v>731</v>
      </c>
      <c r="G4" s="1331"/>
      <c r="H4" s="1357" t="s">
        <v>732</v>
      </c>
      <c r="I4" s="1358"/>
      <c r="J4" s="1359" t="s">
        <v>105</v>
      </c>
      <c r="K4" s="1359" t="s">
        <v>106</v>
      </c>
      <c r="L4" s="1334" t="s">
        <v>107</v>
      </c>
      <c r="M4" s="1335" t="s">
        <v>784</v>
      </c>
      <c r="N4" s="504"/>
      <c r="O4" s="1362" t="s">
        <v>108</v>
      </c>
      <c r="P4" s="1339" t="s">
        <v>733</v>
      </c>
    </row>
    <row r="5" spans="1:16" s="424" customFormat="1" ht="13.5" customHeight="1">
      <c r="A5" s="1349"/>
      <c r="B5" s="1352"/>
      <c r="C5" s="1354"/>
      <c r="D5" s="172" t="s">
        <v>787</v>
      </c>
      <c r="E5" s="168" t="s">
        <v>109</v>
      </c>
      <c r="F5" s="168" t="s">
        <v>657</v>
      </c>
      <c r="G5" s="160" t="s">
        <v>662</v>
      </c>
      <c r="H5" s="160" t="s">
        <v>657</v>
      </c>
      <c r="I5" s="442" t="s">
        <v>662</v>
      </c>
      <c r="J5" s="1360"/>
      <c r="K5" s="1360"/>
      <c r="L5" s="1361"/>
      <c r="M5" s="1336"/>
      <c r="N5" s="504"/>
      <c r="O5" s="1363"/>
      <c r="P5" s="1340"/>
    </row>
    <row r="6" spans="1:16" s="424" customFormat="1" ht="15" customHeight="1" thickBot="1">
      <c r="A6" s="1350"/>
      <c r="B6" s="1352"/>
      <c r="C6" s="1355"/>
      <c r="D6" s="774" t="s">
        <v>580</v>
      </c>
      <c r="E6" s="498" t="s">
        <v>581</v>
      </c>
      <c r="F6" s="499" t="s">
        <v>582</v>
      </c>
      <c r="G6" s="499" t="s">
        <v>583</v>
      </c>
      <c r="H6" s="499" t="s">
        <v>659</v>
      </c>
      <c r="I6" s="775" t="s">
        <v>660</v>
      </c>
      <c r="J6" s="501" t="s">
        <v>790</v>
      </c>
      <c r="K6" s="501" t="s">
        <v>804</v>
      </c>
      <c r="L6" s="500" t="s">
        <v>586</v>
      </c>
      <c r="M6" s="502" t="s">
        <v>735</v>
      </c>
      <c r="N6" s="504"/>
      <c r="O6" s="671" t="s">
        <v>588</v>
      </c>
      <c r="P6" s="502" t="s">
        <v>801</v>
      </c>
    </row>
    <row r="7" spans="1:17" s="426" customFormat="1" ht="15" customHeight="1">
      <c r="A7" s="807">
        <v>1</v>
      </c>
      <c r="B7" s="827" t="s">
        <v>661</v>
      </c>
      <c r="C7" s="828"/>
      <c r="D7" s="829">
        <f>+D8+D17</f>
        <v>36298.032999999996</v>
      </c>
      <c r="E7" s="826">
        <f aca="true" t="shared" si="0" ref="E7:M7">+E8+E17</f>
        <v>35996.74764</v>
      </c>
      <c r="F7" s="826">
        <f t="shared" si="0"/>
        <v>0</v>
      </c>
      <c r="G7" s="826">
        <f t="shared" si="0"/>
        <v>0</v>
      </c>
      <c r="H7" s="826">
        <f t="shared" si="0"/>
        <v>36298.032999999996</v>
      </c>
      <c r="I7" s="826">
        <f t="shared" si="0"/>
        <v>35996.74764</v>
      </c>
      <c r="J7" s="1231">
        <v>0</v>
      </c>
      <c r="K7" s="826">
        <f t="shared" si="0"/>
        <v>0</v>
      </c>
      <c r="L7" s="826">
        <f t="shared" si="0"/>
        <v>834.75847</v>
      </c>
      <c r="M7" s="830">
        <f t="shared" si="0"/>
        <v>301.28535999999986</v>
      </c>
      <c r="N7" s="446"/>
      <c r="O7" s="831">
        <f>+O8+O17</f>
        <v>0</v>
      </c>
      <c r="P7" s="830">
        <f>+P8+P17</f>
        <v>35996.74764</v>
      </c>
      <c r="Q7" s="759"/>
    </row>
    <row r="8" spans="1:16" s="426" customFormat="1" ht="13.5" customHeight="1">
      <c r="A8" s="443">
        <f>A7+1</f>
        <v>2</v>
      </c>
      <c r="B8" s="507"/>
      <c r="C8" s="1109" t="s">
        <v>840</v>
      </c>
      <c r="D8" s="793">
        <f>SUM(D9:D10)</f>
        <v>28595.032</v>
      </c>
      <c r="E8" s="794">
        <f>SUM(E9:E10)</f>
        <v>28595.032</v>
      </c>
      <c r="F8" s="794">
        <f aca="true" t="shared" si="1" ref="F8:M8">SUM(F9:F10)</f>
        <v>0</v>
      </c>
      <c r="G8" s="794">
        <f t="shared" si="1"/>
        <v>0</v>
      </c>
      <c r="H8" s="794">
        <f t="shared" si="1"/>
        <v>28595.032</v>
      </c>
      <c r="I8" s="794">
        <f t="shared" si="1"/>
        <v>28595.032</v>
      </c>
      <c r="J8" s="1194">
        <v>0</v>
      </c>
      <c r="K8" s="794">
        <f>SUM(K9:K10)</f>
        <v>0</v>
      </c>
      <c r="L8" s="794">
        <f t="shared" si="1"/>
        <v>834.75847</v>
      </c>
      <c r="M8" s="795">
        <f t="shared" si="1"/>
        <v>0</v>
      </c>
      <c r="N8" s="446"/>
      <c r="O8" s="796">
        <f>SUM(O9:O10)</f>
        <v>0</v>
      </c>
      <c r="P8" s="795">
        <f>SUM(P9:P10)</f>
        <v>28595.032</v>
      </c>
    </row>
    <row r="9" spans="1:16" s="424" customFormat="1" ht="12.75" customHeight="1">
      <c r="A9" s="791">
        <f>A8+1</f>
        <v>3</v>
      </c>
      <c r="B9" s="160"/>
      <c r="C9" s="782" t="s">
        <v>28</v>
      </c>
      <c r="D9" s="769">
        <v>28574.032</v>
      </c>
      <c r="E9" s="503">
        <v>28574.032</v>
      </c>
      <c r="F9" s="503"/>
      <c r="G9" s="503"/>
      <c r="H9" s="428">
        <f>+D9+F9</f>
        <v>28574.032</v>
      </c>
      <c r="I9" s="428">
        <f aca="true" t="shared" si="2" ref="H9:I16">+E9+G9</f>
        <v>28574.032</v>
      </c>
      <c r="J9" s="503">
        <v>0</v>
      </c>
      <c r="K9" s="503"/>
      <c r="L9" s="503">
        <v>834.75847</v>
      </c>
      <c r="M9" s="429">
        <f>+H9-I9</f>
        <v>0</v>
      </c>
      <c r="N9" s="444"/>
      <c r="O9" s="506"/>
      <c r="P9" s="615">
        <f>I9+O9</f>
        <v>28574.032</v>
      </c>
    </row>
    <row r="10" spans="1:16" s="424" customFormat="1" ht="12.75" customHeight="1">
      <c r="A10" s="172">
        <f aca="true" t="shared" si="3" ref="A10:A19">+A9+1</f>
        <v>4</v>
      </c>
      <c r="B10" s="160"/>
      <c r="C10" s="782" t="s">
        <v>24</v>
      </c>
      <c r="D10" s="776">
        <f aca="true" t="shared" si="4" ref="D10:I10">SUM(D11:D16)</f>
        <v>21</v>
      </c>
      <c r="E10" s="776">
        <f t="shared" si="4"/>
        <v>21</v>
      </c>
      <c r="F10" s="776">
        <f>SUM(F11:F16)</f>
        <v>0</v>
      </c>
      <c r="G10" s="776">
        <f t="shared" si="4"/>
        <v>0</v>
      </c>
      <c r="H10" s="776">
        <f t="shared" si="4"/>
        <v>21</v>
      </c>
      <c r="I10" s="776">
        <f t="shared" si="4"/>
        <v>21</v>
      </c>
      <c r="J10" s="1232">
        <v>0</v>
      </c>
      <c r="K10" s="776">
        <f>SUM(K11:K16)</f>
        <v>0</v>
      </c>
      <c r="L10" s="776">
        <f>SUM(L11:L16)</f>
        <v>0</v>
      </c>
      <c r="M10" s="776">
        <f>SUM(M11:M16)</f>
        <v>0</v>
      </c>
      <c r="N10" s="444"/>
      <c r="O10" s="1177">
        <f>SUM(O11:O16)</f>
        <v>0</v>
      </c>
      <c r="P10" s="1178">
        <f>SUM(P11:P16)</f>
        <v>21</v>
      </c>
    </row>
    <row r="11" spans="1:16" s="424" customFormat="1" ht="12.75" customHeight="1">
      <c r="A11" s="172">
        <f t="shared" si="3"/>
        <v>5</v>
      </c>
      <c r="B11" s="160"/>
      <c r="C11" s="783" t="s">
        <v>850</v>
      </c>
      <c r="D11" s="769">
        <v>21</v>
      </c>
      <c r="E11" s="503">
        <v>21</v>
      </c>
      <c r="F11" s="503"/>
      <c r="G11" s="503"/>
      <c r="H11" s="428">
        <f t="shared" si="2"/>
        <v>21</v>
      </c>
      <c r="I11" s="428">
        <f t="shared" si="2"/>
        <v>21</v>
      </c>
      <c r="J11" s="503">
        <v>0</v>
      </c>
      <c r="K11" s="503"/>
      <c r="L11" s="503"/>
      <c r="M11" s="429">
        <f aca="true" t="shared" si="5" ref="M11:M16">+H11-I11</f>
        <v>0</v>
      </c>
      <c r="N11" s="444"/>
      <c r="O11" s="506"/>
      <c r="P11" s="615">
        <f aca="true" t="shared" si="6" ref="P11:P16">I11+O11</f>
        <v>21</v>
      </c>
    </row>
    <row r="12" spans="1:16" s="424" customFormat="1" ht="12.75" customHeight="1">
      <c r="A12" s="172">
        <f t="shared" si="3"/>
        <v>6</v>
      </c>
      <c r="B12" s="160"/>
      <c r="C12" s="784" t="s">
        <v>851</v>
      </c>
      <c r="D12" s="769"/>
      <c r="E12" s="503"/>
      <c r="F12" s="503"/>
      <c r="G12" s="503"/>
      <c r="H12" s="428">
        <f t="shared" si="2"/>
        <v>0</v>
      </c>
      <c r="I12" s="428">
        <f t="shared" si="2"/>
        <v>0</v>
      </c>
      <c r="J12" s="503"/>
      <c r="K12" s="516"/>
      <c r="L12" s="503"/>
      <c r="M12" s="429">
        <f t="shared" si="5"/>
        <v>0</v>
      </c>
      <c r="N12" s="444"/>
      <c r="O12" s="506"/>
      <c r="P12" s="615">
        <f t="shared" si="6"/>
        <v>0</v>
      </c>
    </row>
    <row r="13" spans="1:16" s="424" customFormat="1" ht="12.75" customHeight="1">
      <c r="A13" s="172">
        <f t="shared" si="3"/>
        <v>7</v>
      </c>
      <c r="B13" s="160"/>
      <c r="C13" s="784" t="s">
        <v>1104</v>
      </c>
      <c r="D13" s="769"/>
      <c r="E13" s="503"/>
      <c r="F13" s="503"/>
      <c r="G13" s="503"/>
      <c r="H13" s="428">
        <f t="shared" si="2"/>
        <v>0</v>
      </c>
      <c r="I13" s="428">
        <f t="shared" si="2"/>
        <v>0</v>
      </c>
      <c r="J13" s="503"/>
      <c r="K13" s="516"/>
      <c r="L13" s="503"/>
      <c r="M13" s="429">
        <f>+H13-I13</f>
        <v>0</v>
      </c>
      <c r="N13" s="444"/>
      <c r="O13" s="506"/>
      <c r="P13" s="615">
        <f t="shared" si="6"/>
        <v>0</v>
      </c>
    </row>
    <row r="14" spans="1:16" s="449" customFormat="1" ht="12.75" customHeight="1">
      <c r="A14" s="432">
        <f>A13+1</f>
        <v>8</v>
      </c>
      <c r="B14" s="509"/>
      <c r="C14" s="785" t="s">
        <v>890</v>
      </c>
      <c r="D14" s="769"/>
      <c r="E14" s="503"/>
      <c r="F14" s="503"/>
      <c r="G14" s="503"/>
      <c r="H14" s="428">
        <f t="shared" si="2"/>
        <v>0</v>
      </c>
      <c r="I14" s="428">
        <f t="shared" si="2"/>
        <v>0</v>
      </c>
      <c r="J14" s="503"/>
      <c r="K14" s="617"/>
      <c r="L14" s="503"/>
      <c r="M14" s="429">
        <f t="shared" si="5"/>
        <v>0</v>
      </c>
      <c r="N14" s="444"/>
      <c r="O14" s="506"/>
      <c r="P14" s="615">
        <f t="shared" si="6"/>
        <v>0</v>
      </c>
    </row>
    <row r="15" spans="1:16" s="449" customFormat="1" ht="12.75" customHeight="1">
      <c r="A15" s="432">
        <f>A14+1</f>
        <v>9</v>
      </c>
      <c r="B15" s="509"/>
      <c r="C15" s="785" t="s">
        <v>1105</v>
      </c>
      <c r="D15" s="769"/>
      <c r="E15" s="503"/>
      <c r="F15" s="503"/>
      <c r="G15" s="503"/>
      <c r="H15" s="428">
        <f t="shared" si="2"/>
        <v>0</v>
      </c>
      <c r="I15" s="428">
        <f t="shared" si="2"/>
        <v>0</v>
      </c>
      <c r="J15" s="503"/>
      <c r="K15" s="617"/>
      <c r="L15" s="503"/>
      <c r="M15" s="429">
        <f t="shared" si="5"/>
        <v>0</v>
      </c>
      <c r="N15" s="444"/>
      <c r="O15" s="506"/>
      <c r="P15" s="615">
        <f t="shared" si="6"/>
        <v>0</v>
      </c>
    </row>
    <row r="16" spans="1:16" s="449" customFormat="1" ht="12.75" customHeight="1">
      <c r="A16" s="432">
        <f>A15+1</f>
        <v>10</v>
      </c>
      <c r="B16" s="509"/>
      <c r="C16" s="785" t="s">
        <v>1106</v>
      </c>
      <c r="D16" s="769"/>
      <c r="E16" s="503"/>
      <c r="F16" s="503"/>
      <c r="G16" s="503"/>
      <c r="H16" s="428">
        <f t="shared" si="2"/>
        <v>0</v>
      </c>
      <c r="I16" s="428">
        <f t="shared" si="2"/>
        <v>0</v>
      </c>
      <c r="J16" s="503"/>
      <c r="K16" s="617"/>
      <c r="L16" s="503"/>
      <c r="M16" s="429">
        <f t="shared" si="5"/>
        <v>0</v>
      </c>
      <c r="N16" s="444"/>
      <c r="O16" s="506"/>
      <c r="P16" s="615">
        <f t="shared" si="6"/>
        <v>0</v>
      </c>
    </row>
    <row r="17" spans="1:16" s="426" customFormat="1" ht="13.5" customHeight="1">
      <c r="A17" s="436">
        <f>A16+1</f>
        <v>11</v>
      </c>
      <c r="B17" s="507"/>
      <c r="C17" s="1109" t="s">
        <v>131</v>
      </c>
      <c r="D17" s="793">
        <f aca="true" t="shared" si="7" ref="D17:I17">+D18+D27+D28</f>
        <v>7703.001</v>
      </c>
      <c r="E17" s="794">
        <f t="shared" si="7"/>
        <v>7401.71564</v>
      </c>
      <c r="F17" s="794">
        <f t="shared" si="7"/>
        <v>0</v>
      </c>
      <c r="G17" s="794">
        <f t="shared" si="7"/>
        <v>0</v>
      </c>
      <c r="H17" s="794">
        <f t="shared" si="7"/>
        <v>7703.001</v>
      </c>
      <c r="I17" s="794">
        <f t="shared" si="7"/>
        <v>7401.71564</v>
      </c>
      <c r="J17" s="1194">
        <v>0</v>
      </c>
      <c r="K17" s="794">
        <f>+K18+K27+K28</f>
        <v>0</v>
      </c>
      <c r="L17" s="794">
        <f>+L18+L27+L28</f>
        <v>0</v>
      </c>
      <c r="M17" s="795">
        <f>+M18+M27+M28</f>
        <v>301.28535999999986</v>
      </c>
      <c r="N17" s="446"/>
      <c r="O17" s="796">
        <f>+O18+O27+O28</f>
        <v>0</v>
      </c>
      <c r="P17" s="797">
        <f>+P18+P27+P28</f>
        <v>7401.71564</v>
      </c>
    </row>
    <row r="18" spans="1:16" s="426" customFormat="1" ht="12.75" customHeight="1">
      <c r="A18" s="445">
        <f t="shared" si="3"/>
        <v>12</v>
      </c>
      <c r="B18" s="508"/>
      <c r="C18" s="787" t="s">
        <v>25</v>
      </c>
      <c r="D18" s="927">
        <f>SUM(D19:D26)</f>
        <v>0</v>
      </c>
      <c r="E18" s="928">
        <f>SUM(E19:E26)</f>
        <v>0</v>
      </c>
      <c r="F18" s="928">
        <f aca="true" t="shared" si="8" ref="F18:L18">SUM(F19:F26)</f>
        <v>0</v>
      </c>
      <c r="G18" s="928">
        <f t="shared" si="8"/>
        <v>0</v>
      </c>
      <c r="H18" s="928">
        <f t="shared" si="8"/>
        <v>0</v>
      </c>
      <c r="I18" s="928">
        <f>SUM(I19:I26)</f>
        <v>0</v>
      </c>
      <c r="J18" s="1233">
        <v>0</v>
      </c>
      <c r="K18" s="928">
        <f>SUM(K19:K26)</f>
        <v>0</v>
      </c>
      <c r="L18" s="928">
        <f t="shared" si="8"/>
        <v>0</v>
      </c>
      <c r="M18" s="929">
        <f>SUM(M19:M26)</f>
        <v>0</v>
      </c>
      <c r="N18" s="930"/>
      <c r="O18" s="931">
        <f>SUM(O19:O26)</f>
        <v>0</v>
      </c>
      <c r="P18" s="801">
        <f>SUM(P19:P26)</f>
        <v>0</v>
      </c>
    </row>
    <row r="19" spans="1:16" s="424" customFormat="1" ht="12.75" customHeight="1">
      <c r="A19" s="172">
        <f t="shared" si="3"/>
        <v>13</v>
      </c>
      <c r="B19" s="160"/>
      <c r="C19" s="785" t="s">
        <v>855</v>
      </c>
      <c r="D19" s="777"/>
      <c r="E19" s="514"/>
      <c r="F19" s="514"/>
      <c r="G19" s="514"/>
      <c r="H19" s="428">
        <f aca="true" t="shared" si="9" ref="H19:I28">+D19+F19</f>
        <v>0</v>
      </c>
      <c r="I19" s="428">
        <f t="shared" si="9"/>
        <v>0</v>
      </c>
      <c r="J19" s="514"/>
      <c r="K19" s="514"/>
      <c r="L19" s="514"/>
      <c r="M19" s="429">
        <f aca="true" t="shared" si="10" ref="M19:M28">+H19-I19</f>
        <v>0</v>
      </c>
      <c r="N19" s="444"/>
      <c r="O19" s="513"/>
      <c r="P19" s="615">
        <f aca="true" t="shared" si="11" ref="P19:P28">I19+O19</f>
        <v>0</v>
      </c>
    </row>
    <row r="20" spans="1:16" s="424" customFormat="1" ht="12.75" customHeight="1">
      <c r="A20" s="172">
        <f aca="true" t="shared" si="12" ref="A20:A27">A19+1</f>
        <v>14</v>
      </c>
      <c r="B20" s="160"/>
      <c r="C20" s="785" t="s">
        <v>852</v>
      </c>
      <c r="D20" s="777"/>
      <c r="E20" s="514"/>
      <c r="F20" s="514"/>
      <c r="G20" s="514"/>
      <c r="H20" s="428">
        <f t="shared" si="9"/>
        <v>0</v>
      </c>
      <c r="I20" s="428">
        <f t="shared" si="9"/>
        <v>0</v>
      </c>
      <c r="J20" s="514"/>
      <c r="K20" s="514"/>
      <c r="L20" s="514"/>
      <c r="M20" s="429">
        <f t="shared" si="10"/>
        <v>0</v>
      </c>
      <c r="N20" s="444"/>
      <c r="O20" s="513"/>
      <c r="P20" s="615">
        <f t="shared" si="11"/>
        <v>0</v>
      </c>
    </row>
    <row r="21" spans="1:16" s="424" customFormat="1" ht="12.75" customHeight="1">
      <c r="A21" s="172">
        <f t="shared" si="12"/>
        <v>15</v>
      </c>
      <c r="B21" s="160"/>
      <c r="C21" s="785" t="s">
        <v>853</v>
      </c>
      <c r="D21" s="777"/>
      <c r="E21" s="514"/>
      <c r="F21" s="514"/>
      <c r="G21" s="514"/>
      <c r="H21" s="428">
        <f t="shared" si="9"/>
        <v>0</v>
      </c>
      <c r="I21" s="428">
        <f t="shared" si="9"/>
        <v>0</v>
      </c>
      <c r="J21" s="514"/>
      <c r="K21" s="514"/>
      <c r="L21" s="514"/>
      <c r="M21" s="429">
        <f t="shared" si="10"/>
        <v>0</v>
      </c>
      <c r="N21" s="444"/>
      <c r="O21" s="513"/>
      <c r="P21" s="615">
        <f t="shared" si="11"/>
        <v>0</v>
      </c>
    </row>
    <row r="22" spans="1:16" s="424" customFormat="1" ht="12.75" customHeight="1">
      <c r="A22" s="172">
        <f t="shared" si="12"/>
        <v>16</v>
      </c>
      <c r="B22" s="160"/>
      <c r="C22" s="785" t="s">
        <v>1059</v>
      </c>
      <c r="D22" s="777"/>
      <c r="E22" s="514"/>
      <c r="F22" s="514"/>
      <c r="G22" s="514"/>
      <c r="H22" s="428">
        <f t="shared" si="9"/>
        <v>0</v>
      </c>
      <c r="I22" s="428">
        <f t="shared" si="9"/>
        <v>0</v>
      </c>
      <c r="J22" s="514"/>
      <c r="K22" s="514"/>
      <c r="L22" s="514"/>
      <c r="M22" s="429">
        <f t="shared" si="10"/>
        <v>0</v>
      </c>
      <c r="N22" s="444"/>
      <c r="O22" s="513"/>
      <c r="P22" s="615">
        <f t="shared" si="11"/>
        <v>0</v>
      </c>
    </row>
    <row r="23" spans="1:16" s="424" customFormat="1" ht="12.75" customHeight="1">
      <c r="A23" s="172">
        <f t="shared" si="12"/>
        <v>17</v>
      </c>
      <c r="B23" s="160"/>
      <c r="C23" s="785" t="s">
        <v>854</v>
      </c>
      <c r="D23" s="777"/>
      <c r="E23" s="514"/>
      <c r="F23" s="514"/>
      <c r="G23" s="514"/>
      <c r="H23" s="428">
        <f t="shared" si="9"/>
        <v>0</v>
      </c>
      <c r="I23" s="428">
        <f t="shared" si="9"/>
        <v>0</v>
      </c>
      <c r="J23" s="514"/>
      <c r="K23" s="514"/>
      <c r="L23" s="514"/>
      <c r="M23" s="429">
        <f t="shared" si="10"/>
        <v>0</v>
      </c>
      <c r="N23" s="444"/>
      <c r="O23" s="513"/>
      <c r="P23" s="615">
        <f t="shared" si="11"/>
        <v>0</v>
      </c>
    </row>
    <row r="24" spans="1:16" s="424" customFormat="1" ht="12.75" customHeight="1">
      <c r="A24" s="172">
        <f t="shared" si="12"/>
        <v>18</v>
      </c>
      <c r="B24" s="160"/>
      <c r="C24" s="785" t="s">
        <v>891</v>
      </c>
      <c r="D24" s="777"/>
      <c r="E24" s="514"/>
      <c r="F24" s="514"/>
      <c r="G24" s="514"/>
      <c r="H24" s="428">
        <f t="shared" si="9"/>
        <v>0</v>
      </c>
      <c r="I24" s="428">
        <f t="shared" si="9"/>
        <v>0</v>
      </c>
      <c r="J24" s="514"/>
      <c r="K24" s="514"/>
      <c r="L24" s="514"/>
      <c r="M24" s="429">
        <f t="shared" si="10"/>
        <v>0</v>
      </c>
      <c r="N24" s="444"/>
      <c r="O24" s="513"/>
      <c r="P24" s="615">
        <f t="shared" si="11"/>
        <v>0</v>
      </c>
    </row>
    <row r="25" spans="1:16" s="449" customFormat="1" ht="12.75" customHeight="1">
      <c r="A25" s="172">
        <f t="shared" si="12"/>
        <v>19</v>
      </c>
      <c r="B25" s="509"/>
      <c r="C25" s="785" t="s">
        <v>892</v>
      </c>
      <c r="D25" s="769"/>
      <c r="E25" s="618"/>
      <c r="F25" s="618"/>
      <c r="G25" s="618"/>
      <c r="H25" s="428">
        <f t="shared" si="9"/>
        <v>0</v>
      </c>
      <c r="I25" s="428">
        <f t="shared" si="9"/>
        <v>0</v>
      </c>
      <c r="J25" s="618"/>
      <c r="K25" s="618"/>
      <c r="L25" s="514"/>
      <c r="M25" s="429">
        <f t="shared" si="10"/>
        <v>0</v>
      </c>
      <c r="N25" s="444"/>
      <c r="O25" s="619"/>
      <c r="P25" s="615">
        <f t="shared" si="11"/>
        <v>0</v>
      </c>
    </row>
    <row r="26" spans="1:16" s="424" customFormat="1" ht="12.75" customHeight="1">
      <c r="A26" s="172">
        <f t="shared" si="12"/>
        <v>20</v>
      </c>
      <c r="B26" s="160"/>
      <c r="C26" s="785" t="s">
        <v>893</v>
      </c>
      <c r="D26" s="777"/>
      <c r="E26" s="514"/>
      <c r="F26" s="514"/>
      <c r="G26" s="514"/>
      <c r="H26" s="428">
        <f t="shared" si="9"/>
        <v>0</v>
      </c>
      <c r="I26" s="428">
        <f t="shared" si="9"/>
        <v>0</v>
      </c>
      <c r="J26" s="514"/>
      <c r="K26" s="514"/>
      <c r="L26" s="514"/>
      <c r="M26" s="429">
        <f t="shared" si="10"/>
        <v>0</v>
      </c>
      <c r="N26" s="444"/>
      <c r="O26" s="513"/>
      <c r="P26" s="615">
        <f t="shared" si="11"/>
        <v>0</v>
      </c>
    </row>
    <row r="27" spans="1:16" s="426" customFormat="1" ht="12.75" customHeight="1">
      <c r="A27" s="445">
        <f t="shared" si="12"/>
        <v>21</v>
      </c>
      <c r="B27" s="508"/>
      <c r="C27" s="786" t="s">
        <v>26</v>
      </c>
      <c r="D27" s="1230">
        <v>7703.001</v>
      </c>
      <c r="E27" s="1194">
        <v>7401.71564</v>
      </c>
      <c r="F27" s="1194"/>
      <c r="G27" s="1194"/>
      <c r="H27" s="794">
        <f t="shared" si="9"/>
        <v>7703.001</v>
      </c>
      <c r="I27" s="794">
        <f t="shared" si="9"/>
        <v>7401.71564</v>
      </c>
      <c r="J27" s="1194">
        <v>0</v>
      </c>
      <c r="K27" s="794">
        <v>0</v>
      </c>
      <c r="L27" s="794">
        <v>0</v>
      </c>
      <c r="M27" s="795">
        <f t="shared" si="10"/>
        <v>301.28535999999986</v>
      </c>
      <c r="N27" s="446"/>
      <c r="O27" s="796">
        <v>0</v>
      </c>
      <c r="P27" s="797">
        <f t="shared" si="11"/>
        <v>7401.71564</v>
      </c>
    </row>
    <row r="28" spans="1:16" s="426" customFormat="1" ht="12.75" customHeight="1">
      <c r="A28" s="445">
        <f>+A27+1</f>
        <v>22</v>
      </c>
      <c r="B28" s="508"/>
      <c r="C28" s="786" t="s">
        <v>27</v>
      </c>
      <c r="D28" s="1230"/>
      <c r="E28" s="1194"/>
      <c r="F28" s="1194"/>
      <c r="G28" s="1194"/>
      <c r="H28" s="794">
        <f t="shared" si="9"/>
        <v>0</v>
      </c>
      <c r="I28" s="794">
        <f t="shared" si="9"/>
        <v>0</v>
      </c>
      <c r="J28" s="1194">
        <v>0</v>
      </c>
      <c r="K28" s="794">
        <v>0</v>
      </c>
      <c r="L28" s="794">
        <v>0</v>
      </c>
      <c r="M28" s="795">
        <f t="shared" si="10"/>
        <v>0</v>
      </c>
      <c r="N28" s="446"/>
      <c r="O28" s="796">
        <v>0</v>
      </c>
      <c r="P28" s="797">
        <f t="shared" si="11"/>
        <v>0</v>
      </c>
    </row>
    <row r="29" spans="1:16" s="426" customFormat="1" ht="13.5" customHeight="1">
      <c r="A29" s="808">
        <f>+A28+1</f>
        <v>23</v>
      </c>
      <c r="B29" s="1108" t="s">
        <v>791</v>
      </c>
      <c r="C29" s="1109"/>
      <c r="D29" s="793">
        <f>D30+D39</f>
        <v>6403</v>
      </c>
      <c r="E29" s="794">
        <f aca="true" t="shared" si="13" ref="E29:M29">E30+E39</f>
        <v>6382.91406</v>
      </c>
      <c r="F29" s="794">
        <f t="shared" si="13"/>
        <v>0</v>
      </c>
      <c r="G29" s="794">
        <f t="shared" si="13"/>
        <v>0</v>
      </c>
      <c r="H29" s="794">
        <f t="shared" si="13"/>
        <v>6403</v>
      </c>
      <c r="I29" s="794">
        <f t="shared" si="13"/>
        <v>6382.91406</v>
      </c>
      <c r="J29" s="1194">
        <v>0</v>
      </c>
      <c r="K29" s="794">
        <f t="shared" si="13"/>
        <v>0</v>
      </c>
      <c r="L29" s="794">
        <f t="shared" si="13"/>
        <v>55.75306</v>
      </c>
      <c r="M29" s="795">
        <f t="shared" si="13"/>
        <v>20.085939999999937</v>
      </c>
      <c r="N29" s="446"/>
      <c r="O29" s="796">
        <f>O30+O39</f>
        <v>0</v>
      </c>
      <c r="P29" s="797">
        <f>P30+P39</f>
        <v>6382.91406</v>
      </c>
    </row>
    <row r="30" spans="1:16" s="450" customFormat="1" ht="12.75" customHeight="1">
      <c r="A30" s="436">
        <f aca="true" t="shared" si="14" ref="A30:A38">A29+1</f>
        <v>24</v>
      </c>
      <c r="B30" s="510"/>
      <c r="C30" s="1109" t="s">
        <v>856</v>
      </c>
      <c r="D30" s="793">
        <f aca="true" t="shared" si="15" ref="D30:M30">SUM(D31:D38)</f>
        <v>0</v>
      </c>
      <c r="E30" s="794">
        <f>SUM(E31:E38)</f>
        <v>0</v>
      </c>
      <c r="F30" s="794">
        <f t="shared" si="15"/>
        <v>0</v>
      </c>
      <c r="G30" s="794">
        <f t="shared" si="15"/>
        <v>0</v>
      </c>
      <c r="H30" s="794">
        <f t="shared" si="15"/>
        <v>0</v>
      </c>
      <c r="I30" s="794">
        <f t="shared" si="15"/>
        <v>0</v>
      </c>
      <c r="J30" s="1194">
        <v>0</v>
      </c>
      <c r="K30" s="794">
        <f t="shared" si="15"/>
        <v>0</v>
      </c>
      <c r="L30" s="794">
        <f t="shared" si="15"/>
        <v>0</v>
      </c>
      <c r="M30" s="795">
        <f t="shared" si="15"/>
        <v>0</v>
      </c>
      <c r="N30" s="930"/>
      <c r="O30" s="796">
        <f>SUM(O31:O38)</f>
        <v>0</v>
      </c>
      <c r="P30" s="797">
        <f>SUM(P31:P38)</f>
        <v>0</v>
      </c>
    </row>
    <row r="31" spans="1:16" s="426" customFormat="1" ht="12.75" customHeight="1" hidden="1">
      <c r="A31" s="432">
        <f t="shared" si="14"/>
        <v>25</v>
      </c>
      <c r="B31" s="509"/>
      <c r="C31" s="788" t="s">
        <v>110</v>
      </c>
      <c r="D31" s="778">
        <v>0</v>
      </c>
      <c r="E31" s="503">
        <v>0</v>
      </c>
      <c r="F31" s="503">
        <v>0</v>
      </c>
      <c r="G31" s="503">
        <v>0</v>
      </c>
      <c r="H31" s="428">
        <f aca="true" t="shared" si="16" ref="H31:I42">+D31+F31</f>
        <v>0</v>
      </c>
      <c r="I31" s="428">
        <f t="shared" si="16"/>
        <v>0</v>
      </c>
      <c r="J31" s="503"/>
      <c r="K31" s="503">
        <v>0</v>
      </c>
      <c r="L31" s="503">
        <v>0</v>
      </c>
      <c r="M31" s="429">
        <f aca="true" t="shared" si="17" ref="M31:M42">+H31-I31</f>
        <v>0</v>
      </c>
      <c r="N31" s="448"/>
      <c r="O31" s="506">
        <v>0</v>
      </c>
      <c r="P31" s="615">
        <f aca="true" t="shared" si="18" ref="P31:P42">+I31+O31</f>
        <v>0</v>
      </c>
    </row>
    <row r="32" spans="1:16" s="426" customFormat="1" ht="12.75" customHeight="1">
      <c r="A32" s="432">
        <f>A30+1</f>
        <v>25</v>
      </c>
      <c r="B32" s="509"/>
      <c r="C32" s="788" t="s">
        <v>111</v>
      </c>
      <c r="D32" s="777"/>
      <c r="E32" s="503"/>
      <c r="F32" s="503"/>
      <c r="G32" s="503"/>
      <c r="H32" s="428">
        <f t="shared" si="16"/>
        <v>0</v>
      </c>
      <c r="I32" s="428">
        <f t="shared" si="16"/>
        <v>0</v>
      </c>
      <c r="J32" s="503"/>
      <c r="K32" s="503"/>
      <c r="L32" s="503"/>
      <c r="M32" s="429">
        <f t="shared" si="17"/>
        <v>0</v>
      </c>
      <c r="N32" s="448"/>
      <c r="O32" s="506"/>
      <c r="P32" s="615">
        <f t="shared" si="18"/>
        <v>0</v>
      </c>
    </row>
    <row r="33" spans="1:16" s="426" customFormat="1" ht="12.75" customHeight="1">
      <c r="A33" s="432">
        <f t="shared" si="14"/>
        <v>26</v>
      </c>
      <c r="B33" s="509"/>
      <c r="C33" s="788" t="s">
        <v>847</v>
      </c>
      <c r="D33" s="777"/>
      <c r="E33" s="503"/>
      <c r="F33" s="503"/>
      <c r="G33" s="503"/>
      <c r="H33" s="428">
        <f t="shared" si="16"/>
        <v>0</v>
      </c>
      <c r="I33" s="428">
        <f t="shared" si="16"/>
        <v>0</v>
      </c>
      <c r="J33" s="503"/>
      <c r="K33" s="503"/>
      <c r="L33" s="503"/>
      <c r="M33" s="429">
        <f t="shared" si="17"/>
        <v>0</v>
      </c>
      <c r="N33" s="448"/>
      <c r="O33" s="506"/>
      <c r="P33" s="615">
        <f t="shared" si="18"/>
        <v>0</v>
      </c>
    </row>
    <row r="34" spans="1:16" s="426" customFormat="1" ht="12.75" customHeight="1" hidden="1">
      <c r="A34" s="432">
        <f t="shared" si="14"/>
        <v>27</v>
      </c>
      <c r="B34" s="509"/>
      <c r="C34" s="788" t="s">
        <v>894</v>
      </c>
      <c r="D34" s="777"/>
      <c r="E34" s="503"/>
      <c r="F34" s="503"/>
      <c r="G34" s="503"/>
      <c r="H34" s="428">
        <f t="shared" si="16"/>
        <v>0</v>
      </c>
      <c r="I34" s="428">
        <f t="shared" si="16"/>
        <v>0</v>
      </c>
      <c r="J34" s="503"/>
      <c r="K34" s="503"/>
      <c r="L34" s="503"/>
      <c r="M34" s="429">
        <f t="shared" si="17"/>
        <v>0</v>
      </c>
      <c r="N34" s="448"/>
      <c r="O34" s="506"/>
      <c r="P34" s="615">
        <f t="shared" si="18"/>
        <v>0</v>
      </c>
    </row>
    <row r="35" spans="1:16" s="426" customFormat="1" ht="12.75" customHeight="1" hidden="1">
      <c r="A35" s="432">
        <f t="shared" si="14"/>
        <v>28</v>
      </c>
      <c r="B35" s="509"/>
      <c r="C35" s="788" t="s">
        <v>112</v>
      </c>
      <c r="D35" s="777"/>
      <c r="E35" s="503"/>
      <c r="F35" s="503"/>
      <c r="G35" s="503"/>
      <c r="H35" s="428">
        <f t="shared" si="16"/>
        <v>0</v>
      </c>
      <c r="I35" s="428">
        <f t="shared" si="16"/>
        <v>0</v>
      </c>
      <c r="J35" s="503"/>
      <c r="K35" s="503"/>
      <c r="L35" s="503"/>
      <c r="M35" s="429">
        <f t="shared" si="17"/>
        <v>0</v>
      </c>
      <c r="N35" s="448"/>
      <c r="O35" s="506"/>
      <c r="P35" s="615">
        <f t="shared" si="18"/>
        <v>0</v>
      </c>
    </row>
    <row r="36" spans="1:16" s="426" customFormat="1" ht="12.75" customHeight="1" hidden="1">
      <c r="A36" s="432">
        <f t="shared" si="14"/>
        <v>29</v>
      </c>
      <c r="B36" s="509"/>
      <c r="C36" s="788" t="s">
        <v>113</v>
      </c>
      <c r="D36" s="777"/>
      <c r="E36" s="503"/>
      <c r="F36" s="503"/>
      <c r="G36" s="503"/>
      <c r="H36" s="428">
        <f t="shared" si="16"/>
        <v>0</v>
      </c>
      <c r="I36" s="428">
        <f t="shared" si="16"/>
        <v>0</v>
      </c>
      <c r="J36" s="503"/>
      <c r="K36" s="503"/>
      <c r="L36" s="503"/>
      <c r="M36" s="429">
        <f t="shared" si="17"/>
        <v>0</v>
      </c>
      <c r="N36" s="448"/>
      <c r="O36" s="506"/>
      <c r="P36" s="615">
        <f t="shared" si="18"/>
        <v>0</v>
      </c>
    </row>
    <row r="37" spans="1:16" s="426" customFormat="1" ht="12.75" customHeight="1">
      <c r="A37" s="432">
        <f>A33+1</f>
        <v>27</v>
      </c>
      <c r="B37" s="509"/>
      <c r="C37" s="788" t="s">
        <v>114</v>
      </c>
      <c r="D37" s="777"/>
      <c r="E37" s="503"/>
      <c r="F37" s="503"/>
      <c r="G37" s="503"/>
      <c r="H37" s="428">
        <f>+D37+F37</f>
        <v>0</v>
      </c>
      <c r="I37" s="428">
        <f t="shared" si="16"/>
        <v>0</v>
      </c>
      <c r="J37" s="503"/>
      <c r="K37" s="503"/>
      <c r="L37" s="503"/>
      <c r="M37" s="429">
        <f t="shared" si="17"/>
        <v>0</v>
      </c>
      <c r="N37" s="448"/>
      <c r="O37" s="506"/>
      <c r="P37" s="615">
        <f t="shared" si="18"/>
        <v>0</v>
      </c>
    </row>
    <row r="38" spans="1:16" s="426" customFormat="1" ht="12.75" customHeight="1">
      <c r="A38" s="432">
        <f t="shared" si="14"/>
        <v>28</v>
      </c>
      <c r="B38" s="509"/>
      <c r="C38" s="788" t="s">
        <v>895</v>
      </c>
      <c r="D38" s="777"/>
      <c r="E38" s="503"/>
      <c r="F38" s="503"/>
      <c r="G38" s="503"/>
      <c r="H38" s="428">
        <f t="shared" si="16"/>
        <v>0</v>
      </c>
      <c r="I38" s="428">
        <f t="shared" si="16"/>
        <v>0</v>
      </c>
      <c r="J38" s="503"/>
      <c r="K38" s="503"/>
      <c r="L38" s="503"/>
      <c r="M38" s="429">
        <f t="shared" si="17"/>
        <v>0</v>
      </c>
      <c r="N38" s="448"/>
      <c r="O38" s="506"/>
      <c r="P38" s="615">
        <f t="shared" si="18"/>
        <v>0</v>
      </c>
    </row>
    <row r="39" spans="1:16" s="426" customFormat="1" ht="12.75" customHeight="1">
      <c r="A39" s="792">
        <f>A38+1</f>
        <v>29</v>
      </c>
      <c r="B39" s="799"/>
      <c r="C39" s="1109" t="s">
        <v>896</v>
      </c>
      <c r="D39" s="800">
        <f aca="true" t="shared" si="19" ref="D39:I39">D40+D41+D42</f>
        <v>6403</v>
      </c>
      <c r="E39" s="800">
        <f t="shared" si="19"/>
        <v>6382.91406</v>
      </c>
      <c r="F39" s="800">
        <f>F40+F41+F42</f>
        <v>0</v>
      </c>
      <c r="G39" s="800">
        <f t="shared" si="19"/>
        <v>0</v>
      </c>
      <c r="H39" s="800">
        <f t="shared" si="19"/>
        <v>6403</v>
      </c>
      <c r="I39" s="800">
        <f t="shared" si="19"/>
        <v>6382.91406</v>
      </c>
      <c r="J39" s="1234">
        <v>0</v>
      </c>
      <c r="K39" s="800">
        <f>K40+K41+K42</f>
        <v>0</v>
      </c>
      <c r="L39" s="800">
        <f>L40+L41+L42</f>
        <v>55.75306</v>
      </c>
      <c r="M39" s="800">
        <f>M40+M41+M42</f>
        <v>20.085939999999937</v>
      </c>
      <c r="N39" s="932"/>
      <c r="O39" s="1179">
        <f>O40+O41+O42</f>
        <v>0</v>
      </c>
      <c r="P39" s="1180">
        <f>P40+P41+P42</f>
        <v>6382.91406</v>
      </c>
    </row>
    <row r="40" spans="1:66" s="450" customFormat="1" ht="12.75" customHeight="1">
      <c r="A40" s="432">
        <f>+A39+1</f>
        <v>30</v>
      </c>
      <c r="B40" s="510"/>
      <c r="C40" s="788" t="s">
        <v>897</v>
      </c>
      <c r="D40" s="769">
        <v>6403</v>
      </c>
      <c r="E40" s="503">
        <v>6382.91406</v>
      </c>
      <c r="F40" s="503"/>
      <c r="G40" s="503"/>
      <c r="H40" s="428">
        <f t="shared" si="16"/>
        <v>6403</v>
      </c>
      <c r="I40" s="428">
        <f t="shared" si="16"/>
        <v>6382.91406</v>
      </c>
      <c r="J40" s="503">
        <v>0</v>
      </c>
      <c r="K40" s="503"/>
      <c r="L40" s="503">
        <v>55.75306</v>
      </c>
      <c r="M40" s="429">
        <f t="shared" si="17"/>
        <v>20.085939999999937</v>
      </c>
      <c r="N40" s="444"/>
      <c r="O40" s="506"/>
      <c r="P40" s="615">
        <f t="shared" si="18"/>
        <v>6382.91406</v>
      </c>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row>
    <row r="41" spans="1:16" s="449" customFormat="1" ht="12.75" customHeight="1">
      <c r="A41" s="432">
        <f>+A40+1</f>
        <v>31</v>
      </c>
      <c r="B41" s="510"/>
      <c r="C41" s="788" t="s">
        <v>898</v>
      </c>
      <c r="D41" s="769"/>
      <c r="E41" s="503"/>
      <c r="F41" s="503"/>
      <c r="G41" s="503"/>
      <c r="H41" s="428">
        <f t="shared" si="16"/>
        <v>0</v>
      </c>
      <c r="I41" s="428">
        <f t="shared" si="16"/>
        <v>0</v>
      </c>
      <c r="J41" s="503"/>
      <c r="K41" s="503"/>
      <c r="L41" s="503"/>
      <c r="M41" s="429">
        <f t="shared" si="17"/>
        <v>0</v>
      </c>
      <c r="N41" s="444"/>
      <c r="O41" s="506"/>
      <c r="P41" s="615">
        <f t="shared" si="18"/>
        <v>0</v>
      </c>
    </row>
    <row r="42" spans="1:16" s="449" customFormat="1" ht="12.75" customHeight="1">
      <c r="A42" s="432">
        <f>A41+1</f>
        <v>32</v>
      </c>
      <c r="B42" s="781"/>
      <c r="C42" s="788" t="s">
        <v>899</v>
      </c>
      <c r="D42" s="769"/>
      <c r="E42" s="503"/>
      <c r="F42" s="503"/>
      <c r="G42" s="503"/>
      <c r="H42" s="428">
        <f t="shared" si="16"/>
        <v>0</v>
      </c>
      <c r="I42" s="428">
        <f t="shared" si="16"/>
        <v>0</v>
      </c>
      <c r="J42" s="503"/>
      <c r="K42" s="503"/>
      <c r="L42" s="503"/>
      <c r="M42" s="429">
        <f t="shared" si="17"/>
        <v>0</v>
      </c>
      <c r="N42" s="444"/>
      <c r="O42" s="506"/>
      <c r="P42" s="615">
        <f t="shared" si="18"/>
        <v>0</v>
      </c>
    </row>
    <row r="43" spans="1:66" s="450" customFormat="1" ht="12.75" customHeight="1">
      <c r="A43" s="808">
        <f>+A42+1</f>
        <v>33</v>
      </c>
      <c r="B43" s="1108" t="s">
        <v>789</v>
      </c>
      <c r="C43" s="1109"/>
      <c r="D43" s="793">
        <f>+D44+D45</f>
        <v>0</v>
      </c>
      <c r="E43" s="794">
        <f aca="true" t="shared" si="20" ref="E43:O43">+E44+E45</f>
        <v>0</v>
      </c>
      <c r="F43" s="794">
        <f t="shared" si="20"/>
        <v>0</v>
      </c>
      <c r="G43" s="794">
        <f t="shared" si="20"/>
        <v>0</v>
      </c>
      <c r="H43" s="794">
        <f t="shared" si="20"/>
        <v>0</v>
      </c>
      <c r="I43" s="794">
        <f t="shared" si="20"/>
        <v>0</v>
      </c>
      <c r="J43" s="1194">
        <v>0</v>
      </c>
      <c r="K43" s="794">
        <f t="shared" si="20"/>
        <v>0</v>
      </c>
      <c r="L43" s="794">
        <f t="shared" si="20"/>
        <v>0</v>
      </c>
      <c r="M43" s="795">
        <f t="shared" si="20"/>
        <v>0</v>
      </c>
      <c r="N43" s="802"/>
      <c r="O43" s="796">
        <f t="shared" si="20"/>
        <v>0</v>
      </c>
      <c r="P43" s="798">
        <f>I43+O43</f>
        <v>0</v>
      </c>
      <c r="Q43" s="426"/>
      <c r="R43" s="426"/>
      <c r="S43" s="426"/>
      <c r="T43" s="426"/>
      <c r="U43" s="426"/>
      <c r="V43" s="426"/>
      <c r="W43" s="426"/>
      <c r="X43" s="426"/>
      <c r="Y43" s="426"/>
      <c r="Z43" s="426"/>
      <c r="AA43" s="426"/>
      <c r="AB43" s="426"/>
      <c r="AC43" s="426"/>
      <c r="AD43" s="426"/>
      <c r="AE43" s="426"/>
      <c r="AF43" s="426"/>
      <c r="AG43" s="426"/>
      <c r="AH43" s="426"/>
      <c r="AI43" s="426"/>
      <c r="AJ43" s="426"/>
      <c r="BJ43" s="426"/>
      <c r="BK43" s="426"/>
      <c r="BL43" s="426"/>
      <c r="BM43" s="426"/>
      <c r="BN43" s="426"/>
    </row>
    <row r="44" spans="1:66" s="449" customFormat="1" ht="12.75" customHeight="1">
      <c r="A44" s="172">
        <f aca="true" t="shared" si="21" ref="A44:A56">+A43+1</f>
        <v>34</v>
      </c>
      <c r="B44" s="508"/>
      <c r="C44" s="788" t="s">
        <v>102</v>
      </c>
      <c r="D44" s="778"/>
      <c r="E44" s="503"/>
      <c r="F44" s="503"/>
      <c r="G44" s="503"/>
      <c r="H44" s="428">
        <f>+D44+F44</f>
        <v>0</v>
      </c>
      <c r="I44" s="428">
        <f>+E44+G44</f>
        <v>0</v>
      </c>
      <c r="J44" s="503"/>
      <c r="K44" s="503"/>
      <c r="L44" s="503"/>
      <c r="M44" s="429">
        <f>+H44-I44</f>
        <v>0</v>
      </c>
      <c r="N44" s="451"/>
      <c r="O44" s="513"/>
      <c r="P44" s="615">
        <f>I44+O44</f>
        <v>0</v>
      </c>
      <c r="Q44" s="424"/>
      <c r="R44" s="424"/>
      <c r="S44" s="424"/>
      <c r="T44" s="424"/>
      <c r="U44" s="424"/>
      <c r="V44" s="424"/>
      <c r="W44" s="424"/>
      <c r="X44" s="424"/>
      <c r="Y44" s="424"/>
      <c r="Z44" s="424"/>
      <c r="AA44" s="424"/>
      <c r="AB44" s="424"/>
      <c r="AC44" s="424"/>
      <c r="AD44" s="424"/>
      <c r="AE44" s="424"/>
      <c r="AF44" s="424"/>
      <c r="AG44" s="424"/>
      <c r="AH44" s="424"/>
      <c r="AI44" s="424"/>
      <c r="AJ44" s="424"/>
      <c r="BJ44" s="424"/>
      <c r="BK44" s="424"/>
      <c r="BL44" s="424"/>
      <c r="BM44" s="424"/>
      <c r="BN44" s="424"/>
    </row>
    <row r="45" spans="1:61" s="424" customFormat="1" ht="12.75" customHeight="1">
      <c r="A45" s="172">
        <f t="shared" si="21"/>
        <v>35</v>
      </c>
      <c r="B45" s="160"/>
      <c r="C45" s="788" t="s">
        <v>103</v>
      </c>
      <c r="D45" s="778"/>
      <c r="E45" s="503"/>
      <c r="F45" s="503"/>
      <c r="G45" s="503"/>
      <c r="H45" s="428">
        <f>+D45+F45</f>
        <v>0</v>
      </c>
      <c r="I45" s="428">
        <f>+E45+G45</f>
        <v>0</v>
      </c>
      <c r="J45" s="503"/>
      <c r="K45" s="503"/>
      <c r="L45" s="503"/>
      <c r="M45" s="429">
        <f>+H45-I45</f>
        <v>0</v>
      </c>
      <c r="N45" s="452"/>
      <c r="O45" s="513"/>
      <c r="P45" s="615">
        <f>I45+O45</f>
        <v>0</v>
      </c>
      <c r="AK45" s="449"/>
      <c r="AL45" s="449"/>
      <c r="AM45" s="449"/>
      <c r="AN45" s="449"/>
      <c r="AO45" s="449"/>
      <c r="AP45" s="449"/>
      <c r="AQ45" s="449"/>
      <c r="AR45" s="449"/>
      <c r="AS45" s="449"/>
      <c r="AT45" s="449"/>
      <c r="AU45" s="449"/>
      <c r="AV45" s="449"/>
      <c r="AW45" s="449"/>
      <c r="AX45" s="449"/>
      <c r="AY45" s="449"/>
      <c r="AZ45" s="449"/>
      <c r="BA45" s="449"/>
      <c r="BB45" s="449"/>
      <c r="BC45" s="449"/>
      <c r="BD45" s="449"/>
      <c r="BE45" s="449"/>
      <c r="BF45" s="449"/>
      <c r="BG45" s="449"/>
      <c r="BH45" s="449"/>
      <c r="BI45" s="449"/>
    </row>
    <row r="46" spans="1:16" s="803" customFormat="1" ht="12.75" customHeight="1">
      <c r="A46" s="808">
        <f t="shared" si="21"/>
        <v>36</v>
      </c>
      <c r="B46" s="1108" t="s">
        <v>927</v>
      </c>
      <c r="C46" s="1109"/>
      <c r="D46" s="793">
        <f>D47+D53</f>
        <v>0</v>
      </c>
      <c r="E46" s="794">
        <f aca="true" t="shared" si="22" ref="E46:M46">E47+E53</f>
        <v>0</v>
      </c>
      <c r="F46" s="794">
        <f t="shared" si="22"/>
        <v>0</v>
      </c>
      <c r="G46" s="794">
        <f t="shared" si="22"/>
        <v>0</v>
      </c>
      <c r="H46" s="794">
        <f t="shared" si="22"/>
        <v>0</v>
      </c>
      <c r="I46" s="794">
        <f t="shared" si="22"/>
        <v>0</v>
      </c>
      <c r="J46" s="1194">
        <v>0</v>
      </c>
      <c r="K46" s="794">
        <f t="shared" si="22"/>
        <v>0</v>
      </c>
      <c r="L46" s="794">
        <f t="shared" si="22"/>
        <v>0</v>
      </c>
      <c r="M46" s="795">
        <f t="shared" si="22"/>
        <v>0</v>
      </c>
      <c r="N46" s="802">
        <f>SUM(N47,N49,N53)</f>
        <v>0</v>
      </c>
      <c r="O46" s="796">
        <f>O47+O53</f>
        <v>0</v>
      </c>
      <c r="P46" s="798">
        <f>P47+P53</f>
        <v>0</v>
      </c>
    </row>
    <row r="47" spans="1:16" s="803" customFormat="1" ht="12.75" customHeight="1">
      <c r="A47" s="436">
        <f t="shared" si="21"/>
        <v>37</v>
      </c>
      <c r="B47" s="780"/>
      <c r="C47" s="1109" t="s">
        <v>900</v>
      </c>
      <c r="D47" s="793">
        <f>D48+D49+D50+D51+D52</f>
        <v>0</v>
      </c>
      <c r="E47" s="794">
        <f>E48+E49+E50+E51+E52</f>
        <v>0</v>
      </c>
      <c r="F47" s="794">
        <f aca="true" t="shared" si="23" ref="F47:M47">F48+F49+F50+F51+F52</f>
        <v>0</v>
      </c>
      <c r="G47" s="794">
        <f t="shared" si="23"/>
        <v>0</v>
      </c>
      <c r="H47" s="794">
        <f t="shared" si="23"/>
        <v>0</v>
      </c>
      <c r="I47" s="794">
        <f t="shared" si="23"/>
        <v>0</v>
      </c>
      <c r="J47" s="1194">
        <v>0</v>
      </c>
      <c r="K47" s="794">
        <f t="shared" si="23"/>
        <v>0</v>
      </c>
      <c r="L47" s="794">
        <f t="shared" si="23"/>
        <v>0</v>
      </c>
      <c r="M47" s="795">
        <f t="shared" si="23"/>
        <v>0</v>
      </c>
      <c r="N47" s="933">
        <f>N48</f>
        <v>0</v>
      </c>
      <c r="O47" s="796">
        <f>O48+O49+O50+O51+O52</f>
        <v>0</v>
      </c>
      <c r="P47" s="797">
        <f>P48+P49+P50+P51+P52</f>
        <v>0</v>
      </c>
    </row>
    <row r="48" spans="1:16" s="405" customFormat="1" ht="12.75" customHeight="1">
      <c r="A48" s="432">
        <f t="shared" si="21"/>
        <v>38</v>
      </c>
      <c r="B48" s="510"/>
      <c r="C48" s="788"/>
      <c r="D48" s="870"/>
      <c r="E48" s="503"/>
      <c r="F48" s="503"/>
      <c r="G48" s="503"/>
      <c r="H48" s="428">
        <f>+D48+F48</f>
        <v>0</v>
      </c>
      <c r="I48" s="428">
        <f>+E48+G48</f>
        <v>0</v>
      </c>
      <c r="J48" s="503"/>
      <c r="K48" s="503"/>
      <c r="L48" s="503"/>
      <c r="M48" s="429">
        <f>+H48-I48</f>
        <v>0</v>
      </c>
      <c r="N48" s="448"/>
      <c r="O48" s="506"/>
      <c r="P48" s="615">
        <f>+I48+O48</f>
        <v>0</v>
      </c>
    </row>
    <row r="49" spans="1:16" s="405" customFormat="1" ht="12.75" customHeight="1">
      <c r="A49" s="432">
        <f>+A48+1</f>
        <v>39</v>
      </c>
      <c r="B49" s="780"/>
      <c r="C49" s="788"/>
      <c r="D49" s="769"/>
      <c r="E49" s="503"/>
      <c r="F49" s="503"/>
      <c r="G49" s="503"/>
      <c r="H49" s="428">
        <f>+D49+F49</f>
        <v>0</v>
      </c>
      <c r="I49" s="428">
        <f aca="true" t="shared" si="24" ref="H49:I52">+E49+G49</f>
        <v>0</v>
      </c>
      <c r="J49" s="503"/>
      <c r="K49" s="503"/>
      <c r="L49" s="503"/>
      <c r="M49" s="429">
        <f>+H49-I49</f>
        <v>0</v>
      </c>
      <c r="N49" s="451">
        <f>+N50+N51+N52</f>
        <v>0</v>
      </c>
      <c r="O49" s="506"/>
      <c r="P49" s="615">
        <f>+I49+O49</f>
        <v>0</v>
      </c>
    </row>
    <row r="50" spans="1:16" s="1112" customFormat="1" ht="12.75" customHeight="1">
      <c r="A50" s="432">
        <f>+A49+1</f>
        <v>40</v>
      </c>
      <c r="B50" s="515"/>
      <c r="C50" s="789"/>
      <c r="D50" s="870"/>
      <c r="E50" s="503"/>
      <c r="F50" s="503"/>
      <c r="G50" s="503"/>
      <c r="H50" s="428">
        <f>+D50+F50</f>
        <v>0</v>
      </c>
      <c r="I50" s="428">
        <f t="shared" si="24"/>
        <v>0</v>
      </c>
      <c r="J50" s="503"/>
      <c r="K50" s="503"/>
      <c r="L50" s="503"/>
      <c r="M50" s="429">
        <f>+H50-I50</f>
        <v>0</v>
      </c>
      <c r="N50" s="448"/>
      <c r="O50" s="506"/>
      <c r="P50" s="615">
        <f>+I50+O50</f>
        <v>0</v>
      </c>
    </row>
    <row r="51" spans="1:16" s="405" customFormat="1" ht="12.75" customHeight="1">
      <c r="A51" s="432">
        <f>+A50+1</f>
        <v>41</v>
      </c>
      <c r="B51" s="515"/>
      <c r="C51" s="788"/>
      <c r="D51" s="870"/>
      <c r="E51" s="503"/>
      <c r="F51" s="503"/>
      <c r="G51" s="503"/>
      <c r="H51" s="428">
        <f t="shared" si="24"/>
        <v>0</v>
      </c>
      <c r="I51" s="428">
        <f t="shared" si="24"/>
        <v>0</v>
      </c>
      <c r="J51" s="503"/>
      <c r="K51" s="503"/>
      <c r="L51" s="503"/>
      <c r="M51" s="429">
        <f>+H51-I51</f>
        <v>0</v>
      </c>
      <c r="N51" s="448"/>
      <c r="O51" s="506"/>
      <c r="P51" s="615">
        <f>+I51+O51</f>
        <v>0</v>
      </c>
    </row>
    <row r="52" spans="1:16" s="405" customFormat="1" ht="12.75" customHeight="1">
      <c r="A52" s="432">
        <f t="shared" si="21"/>
        <v>42</v>
      </c>
      <c r="B52" s="515"/>
      <c r="C52" s="790"/>
      <c r="D52" s="870"/>
      <c r="E52" s="503"/>
      <c r="F52" s="503"/>
      <c r="G52" s="503"/>
      <c r="H52" s="428">
        <f t="shared" si="24"/>
        <v>0</v>
      </c>
      <c r="I52" s="428">
        <f t="shared" si="24"/>
        <v>0</v>
      </c>
      <c r="J52" s="503"/>
      <c r="K52" s="503"/>
      <c r="L52" s="503"/>
      <c r="M52" s="429">
        <f>+H52-I52</f>
        <v>0</v>
      </c>
      <c r="N52" s="448"/>
      <c r="O52" s="506"/>
      <c r="P52" s="615">
        <f>+I52+O52</f>
        <v>0</v>
      </c>
    </row>
    <row r="53" spans="1:16" s="803" customFormat="1" ht="12.75" customHeight="1">
      <c r="A53" s="436">
        <f>A51+1</f>
        <v>42</v>
      </c>
      <c r="B53" s="780"/>
      <c r="C53" s="1109" t="s">
        <v>901</v>
      </c>
      <c r="D53" s="793">
        <f>SUM(D54:D57)</f>
        <v>0</v>
      </c>
      <c r="E53" s="794">
        <f aca="true" t="shared" si="25" ref="E53:M53">SUM(E54:E57)</f>
        <v>0</v>
      </c>
      <c r="F53" s="794">
        <f>SUM(F54:F57)</f>
        <v>0</v>
      </c>
      <c r="G53" s="794">
        <f t="shared" si="25"/>
        <v>0</v>
      </c>
      <c r="H53" s="794">
        <f t="shared" si="25"/>
        <v>0</v>
      </c>
      <c r="I53" s="794">
        <f t="shared" si="25"/>
        <v>0</v>
      </c>
      <c r="J53" s="1194">
        <v>0</v>
      </c>
      <c r="K53" s="794">
        <f t="shared" si="25"/>
        <v>0</v>
      </c>
      <c r="L53" s="794">
        <f t="shared" si="25"/>
        <v>0</v>
      </c>
      <c r="M53" s="795">
        <f t="shared" si="25"/>
        <v>0</v>
      </c>
      <c r="N53" s="932"/>
      <c r="O53" s="796">
        <f>SUM(O54:O57)</f>
        <v>0</v>
      </c>
      <c r="P53" s="797">
        <f>SUM(P54:P57)</f>
        <v>0</v>
      </c>
    </row>
    <row r="54" spans="1:16" s="405" customFormat="1" ht="12.75" customHeight="1">
      <c r="A54" s="432">
        <f t="shared" si="21"/>
        <v>43</v>
      </c>
      <c r="B54" s="509"/>
      <c r="C54" s="789"/>
      <c r="D54" s="779"/>
      <c r="E54" s="503"/>
      <c r="F54" s="503"/>
      <c r="G54" s="503"/>
      <c r="H54" s="428">
        <f aca="true" t="shared" si="26" ref="H54:I57">+D54+F54</f>
        <v>0</v>
      </c>
      <c r="I54" s="428">
        <f t="shared" si="26"/>
        <v>0</v>
      </c>
      <c r="J54" s="503"/>
      <c r="K54" s="503"/>
      <c r="L54" s="503"/>
      <c r="M54" s="429">
        <f>+H54-I54</f>
        <v>0</v>
      </c>
      <c r="N54" s="505"/>
      <c r="O54" s="506"/>
      <c r="P54" s="615">
        <f>+I54+O54</f>
        <v>0</v>
      </c>
    </row>
    <row r="55" spans="1:16" s="405" customFormat="1" ht="12.75" customHeight="1">
      <c r="A55" s="432">
        <f t="shared" si="21"/>
        <v>44</v>
      </c>
      <c r="B55" s="509"/>
      <c r="C55" s="790"/>
      <c r="D55" s="778"/>
      <c r="E55" s="503"/>
      <c r="F55" s="503"/>
      <c r="G55" s="503"/>
      <c r="H55" s="428">
        <f>+D55+F55</f>
        <v>0</v>
      </c>
      <c r="I55" s="428">
        <f t="shared" si="26"/>
        <v>0</v>
      </c>
      <c r="J55" s="503"/>
      <c r="K55" s="503"/>
      <c r="L55" s="503"/>
      <c r="M55" s="429">
        <f>+H55-I55</f>
        <v>0</v>
      </c>
      <c r="N55" s="505"/>
      <c r="O55" s="506"/>
      <c r="P55" s="615">
        <f>+I55+O55</f>
        <v>0</v>
      </c>
    </row>
    <row r="56" spans="1:16" s="405" customFormat="1" ht="12.75" customHeight="1">
      <c r="A56" s="432">
        <f t="shared" si="21"/>
        <v>45</v>
      </c>
      <c r="B56" s="509"/>
      <c r="C56" s="790"/>
      <c r="D56" s="778"/>
      <c r="E56" s="503"/>
      <c r="F56" s="503"/>
      <c r="G56" s="503"/>
      <c r="H56" s="428">
        <f t="shared" si="26"/>
        <v>0</v>
      </c>
      <c r="I56" s="428">
        <f t="shared" si="26"/>
        <v>0</v>
      </c>
      <c r="J56" s="503"/>
      <c r="K56" s="503"/>
      <c r="L56" s="503"/>
      <c r="M56" s="429">
        <f>+H56-I56</f>
        <v>0</v>
      </c>
      <c r="N56" s="505"/>
      <c r="O56" s="506"/>
      <c r="P56" s="615">
        <f>+I56+O56</f>
        <v>0</v>
      </c>
    </row>
    <row r="57" spans="1:16" s="405" customFormat="1" ht="12.75" customHeight="1" thickBot="1">
      <c r="A57" s="934">
        <v>46</v>
      </c>
      <c r="B57" s="935"/>
      <c r="C57" s="936"/>
      <c r="D57" s="937"/>
      <c r="E57" s="938"/>
      <c r="F57" s="938"/>
      <c r="G57" s="938"/>
      <c r="H57" s="428">
        <f t="shared" si="26"/>
        <v>0</v>
      </c>
      <c r="I57" s="428">
        <f t="shared" si="26"/>
        <v>0</v>
      </c>
      <c r="J57" s="938"/>
      <c r="K57" s="938"/>
      <c r="L57" s="938"/>
      <c r="M57" s="429">
        <f>+H57-I57</f>
        <v>0</v>
      </c>
      <c r="N57" s="448"/>
      <c r="O57" s="939"/>
      <c r="P57" s="615">
        <f>+I57+O57</f>
        <v>0</v>
      </c>
    </row>
    <row r="58" spans="1:16" s="806" customFormat="1" ht="13.5" customHeight="1" thickBot="1">
      <c r="A58" s="832">
        <f>A57+1</f>
        <v>47</v>
      </c>
      <c r="B58" s="833"/>
      <c r="C58" s="845" t="s">
        <v>749</v>
      </c>
      <c r="D58" s="834">
        <f aca="true" t="shared" si="27" ref="D58:I58">+D7+D29+D43+D46</f>
        <v>42701.032999999996</v>
      </c>
      <c r="E58" s="824">
        <f t="shared" si="27"/>
        <v>42379.661700000004</v>
      </c>
      <c r="F58" s="824">
        <f t="shared" si="27"/>
        <v>0</v>
      </c>
      <c r="G58" s="824">
        <f>+G7+G29+G43+G46</f>
        <v>0</v>
      </c>
      <c r="H58" s="824">
        <f t="shared" si="27"/>
        <v>42701.032999999996</v>
      </c>
      <c r="I58" s="824">
        <f t="shared" si="27"/>
        <v>42379.661700000004</v>
      </c>
      <c r="J58" s="1235">
        <v>0</v>
      </c>
      <c r="K58" s="824">
        <f>+K7+K29+K43+K46</f>
        <v>0</v>
      </c>
      <c r="L58" s="824">
        <f>+L7+L29+L43+L46</f>
        <v>890.51153</v>
      </c>
      <c r="M58" s="825">
        <f>+M7+M29+M43+M46</f>
        <v>321.3712999999998</v>
      </c>
      <c r="N58" s="804"/>
      <c r="O58" s="834">
        <f>+O7+O29+O43+O46</f>
        <v>0</v>
      </c>
      <c r="P58" s="825">
        <f>+P7+P29+P43+P46</f>
        <v>42379.661700000004</v>
      </c>
    </row>
    <row r="59" spans="1:16" s="186" customFormat="1" ht="13.5" customHeight="1">
      <c r="A59" s="426" t="s">
        <v>932</v>
      </c>
      <c r="B59" s="185"/>
      <c r="C59" s="189"/>
      <c r="D59" s="183"/>
      <c r="E59" s="183"/>
      <c r="F59" s="183"/>
      <c r="G59" s="183"/>
      <c r="H59" s="183"/>
      <c r="I59" s="183"/>
      <c r="J59" s="183"/>
      <c r="K59" s="183"/>
      <c r="L59" s="183"/>
      <c r="M59" s="183"/>
      <c r="N59" s="183"/>
      <c r="O59" s="183"/>
      <c r="P59" s="183"/>
    </row>
    <row r="60" spans="1:16" ht="60.75" customHeight="1">
      <c r="A60" s="1345" t="s">
        <v>129</v>
      </c>
      <c r="B60" s="1364"/>
      <c r="C60" s="1364"/>
      <c r="D60" s="1364"/>
      <c r="E60" s="1364"/>
      <c r="F60" s="1364"/>
      <c r="G60" s="1364"/>
      <c r="H60" s="1364"/>
      <c r="I60" s="1364"/>
      <c r="J60" s="1364"/>
      <c r="K60" s="1364"/>
      <c r="L60" s="1364"/>
      <c r="M60" s="1364"/>
      <c r="N60" s="1364"/>
      <c r="O60" s="1364"/>
      <c r="P60" s="1364"/>
    </row>
    <row r="61" spans="1:16" ht="15">
      <c r="A61" s="1345" t="s">
        <v>930</v>
      </c>
      <c r="B61" s="1345"/>
      <c r="C61" s="1345"/>
      <c r="D61" s="1345"/>
      <c r="E61" s="1345"/>
      <c r="F61" s="1345"/>
      <c r="G61" s="1345"/>
      <c r="H61" s="1345"/>
      <c r="I61" s="1345"/>
      <c r="J61" s="1345"/>
      <c r="K61" s="1345"/>
      <c r="L61" s="1345"/>
      <c r="M61" s="1345"/>
      <c r="N61" s="1345"/>
      <c r="O61" s="1345"/>
      <c r="P61" s="1345"/>
    </row>
    <row r="62" spans="1:16" ht="24" customHeight="1">
      <c r="A62" s="1345" t="s">
        <v>115</v>
      </c>
      <c r="B62" s="1345"/>
      <c r="C62" s="1345"/>
      <c r="D62" s="1345"/>
      <c r="E62" s="1345"/>
      <c r="F62" s="1345"/>
      <c r="G62" s="1345"/>
      <c r="H62" s="1345"/>
      <c r="I62" s="1345"/>
      <c r="J62" s="1345"/>
      <c r="K62" s="1345"/>
      <c r="L62" s="1345"/>
      <c r="M62" s="1345"/>
      <c r="N62" s="1345"/>
      <c r="O62" s="1345"/>
      <c r="P62" s="1345"/>
    </row>
    <row r="63" spans="1:16" ht="15">
      <c r="A63" s="1345" t="s">
        <v>931</v>
      </c>
      <c r="B63" s="1345"/>
      <c r="C63" s="1345"/>
      <c r="D63" s="1345"/>
      <c r="E63" s="1345"/>
      <c r="F63" s="1345"/>
      <c r="G63" s="1345"/>
      <c r="H63" s="1345"/>
      <c r="I63" s="1345"/>
      <c r="J63" s="1345"/>
      <c r="K63" s="1345"/>
      <c r="L63" s="1345"/>
      <c r="M63" s="1345"/>
      <c r="N63" s="1345"/>
      <c r="O63" s="1345"/>
      <c r="P63" s="1345"/>
    </row>
    <row r="64" spans="1:16" ht="12" customHeight="1">
      <c r="A64" s="1345" t="s">
        <v>861</v>
      </c>
      <c r="B64" s="1345"/>
      <c r="C64" s="1345"/>
      <c r="D64" s="1345"/>
      <c r="E64" s="1345"/>
      <c r="F64" s="1345"/>
      <c r="G64" s="1345"/>
      <c r="H64" s="1345"/>
      <c r="I64" s="1345"/>
      <c r="J64" s="1345"/>
      <c r="K64" s="1345"/>
      <c r="L64" s="1345"/>
      <c r="M64" s="1345"/>
      <c r="N64" s="1345"/>
      <c r="O64" s="1345"/>
      <c r="P64" s="1345"/>
    </row>
    <row r="65" spans="1:16" ht="12" customHeight="1">
      <c r="A65" s="1345" t="s">
        <v>130</v>
      </c>
      <c r="B65" s="1345"/>
      <c r="C65" s="1345"/>
      <c r="D65" s="1345"/>
      <c r="E65" s="1345"/>
      <c r="F65" s="1345"/>
      <c r="G65" s="1345"/>
      <c r="H65" s="1345"/>
      <c r="I65" s="1345"/>
      <c r="J65" s="1345"/>
      <c r="K65" s="1345"/>
      <c r="L65" s="1345"/>
      <c r="M65" s="1345"/>
      <c r="N65" s="1345"/>
      <c r="O65" s="1345"/>
      <c r="P65" s="1345"/>
    </row>
    <row r="66" spans="1:16" ht="12" customHeight="1">
      <c r="A66" s="1345" t="s">
        <v>135</v>
      </c>
      <c r="B66" s="1345"/>
      <c r="C66" s="1345"/>
      <c r="D66" s="1345"/>
      <c r="E66" s="1345"/>
      <c r="F66" s="1345"/>
      <c r="G66" s="1345"/>
      <c r="H66" s="1345"/>
      <c r="I66" s="1345"/>
      <c r="J66" s="1345"/>
      <c r="K66" s="1345"/>
      <c r="L66" s="1345"/>
      <c r="M66" s="1345"/>
      <c r="N66" s="1345"/>
      <c r="O66" s="1345"/>
      <c r="P66" s="1345"/>
    </row>
    <row r="67" s="424" customFormat="1" ht="12.75">
      <c r="N67" s="453"/>
    </row>
    <row r="68" s="424" customFormat="1" ht="12.75">
      <c r="N68" s="453"/>
    </row>
    <row r="69" s="424" customFormat="1" ht="12.75">
      <c r="N69" s="453"/>
    </row>
    <row r="70" spans="1:2" ht="15">
      <c r="A70" s="454"/>
      <c r="B70" s="454"/>
    </row>
  </sheetData>
  <sheetProtection sheet="1"/>
  <mergeCells count="19">
    <mergeCell ref="A66:P66"/>
    <mergeCell ref="A60:P60"/>
    <mergeCell ref="A61:P61"/>
    <mergeCell ref="A62:P62"/>
    <mergeCell ref="A63:P63"/>
    <mergeCell ref="A64:P64"/>
    <mergeCell ref="A65:P65"/>
    <mergeCell ref="J4:J5"/>
    <mergeCell ref="K4:K5"/>
    <mergeCell ref="L4:L5"/>
    <mergeCell ref="M4:M5"/>
    <mergeCell ref="O4:O5"/>
    <mergeCell ref="P4:P5"/>
    <mergeCell ref="A4:A6"/>
    <mergeCell ref="B4:B6"/>
    <mergeCell ref="C4:C6"/>
    <mergeCell ref="D4:E4"/>
    <mergeCell ref="F4:G4"/>
    <mergeCell ref="H4:I4"/>
  </mergeCells>
  <printOptions horizontalCentered="1"/>
  <pageMargins left="0" right="0" top="0.3937007874015748" bottom="0" header="0.31496062992125984" footer="0.31496062992125984"/>
  <pageSetup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S39"/>
  <sheetViews>
    <sheetView zoomScalePageLayoutView="0" workbookViewId="0" topLeftCell="A1">
      <selection activeCell="B6" sqref="B6"/>
    </sheetView>
  </sheetViews>
  <sheetFormatPr defaultColWidth="26.28125" defaultRowHeight="15"/>
  <cols>
    <col min="1" max="1" width="4.28125" style="166" customWidth="1"/>
    <col min="2" max="2" width="13.7109375" style="166" customWidth="1"/>
    <col min="3" max="3" width="34.28125" style="166" customWidth="1"/>
    <col min="4" max="4" width="12.140625" style="166" customWidth="1"/>
    <col min="5" max="5" width="10.7109375" style="166" customWidth="1"/>
    <col min="6" max="6" width="11.57421875" style="166" customWidth="1"/>
    <col min="7" max="7" width="10.7109375" style="166" customWidth="1"/>
    <col min="8" max="8" width="11.7109375" style="166" customWidth="1"/>
    <col min="9" max="9" width="10.7109375" style="166" customWidth="1"/>
    <col min="10" max="10" width="12.57421875" style="166" customWidth="1"/>
    <col min="11" max="11" width="0.85546875" style="166" customWidth="1"/>
    <col min="12" max="12" width="10.7109375" style="166" customWidth="1"/>
    <col min="13" max="13" width="14.00390625" style="166" customWidth="1"/>
    <col min="14" max="14" width="10.7109375" style="166" customWidth="1"/>
    <col min="15" max="15" width="8.8515625" style="167" customWidth="1"/>
    <col min="16" max="16" width="9.140625" style="167" customWidth="1"/>
    <col min="17" max="253" width="9.140625" style="166" customWidth="1"/>
    <col min="254" max="254" width="3.28125" style="166" customWidth="1"/>
    <col min="255" max="255" width="11.8515625" style="166" customWidth="1"/>
    <col min="256" max="16384" width="26.28125" style="166" customWidth="1"/>
  </cols>
  <sheetData>
    <row r="1" spans="1:19" s="10" customFormat="1" ht="21">
      <c r="A1" s="857" t="s">
        <v>867</v>
      </c>
      <c r="B1" s="254"/>
      <c r="C1" s="254"/>
      <c r="D1" s="254"/>
      <c r="E1" s="254"/>
      <c r="F1" s="254"/>
      <c r="G1" s="254"/>
      <c r="H1" s="337"/>
      <c r="I1" s="254"/>
      <c r="J1" s="254"/>
      <c r="K1" s="630"/>
      <c r="L1" s="254"/>
      <c r="M1" s="254"/>
      <c r="N1" s="254"/>
      <c r="O1" s="9"/>
      <c r="P1" s="9"/>
      <c r="Q1" s="9"/>
      <c r="R1" s="9"/>
      <c r="S1" s="9"/>
    </row>
    <row r="2" spans="1:19" ht="13.5" thickBot="1">
      <c r="A2" s="631"/>
      <c r="B2" s="631"/>
      <c r="C2" s="631"/>
      <c r="D2" s="632"/>
      <c r="E2" s="632"/>
      <c r="F2" s="631"/>
      <c r="G2" s="631"/>
      <c r="H2" s="631"/>
      <c r="I2" s="631"/>
      <c r="J2" s="631"/>
      <c r="K2" s="630"/>
      <c r="L2" s="631"/>
      <c r="M2" s="631"/>
      <c r="N2" s="633" t="s">
        <v>521</v>
      </c>
      <c r="Q2" s="167"/>
      <c r="R2" s="167"/>
      <c r="S2" s="167"/>
    </row>
    <row r="3" spans="1:14" ht="27" customHeight="1">
      <c r="A3" s="1374" t="s">
        <v>500</v>
      </c>
      <c r="B3" s="1377" t="s">
        <v>862</v>
      </c>
      <c r="C3" s="1380" t="s">
        <v>761</v>
      </c>
      <c r="D3" s="1383" t="s">
        <v>786</v>
      </c>
      <c r="E3" s="1384"/>
      <c r="F3" s="1384" t="s">
        <v>731</v>
      </c>
      <c r="G3" s="1384"/>
      <c r="H3" s="1384" t="s">
        <v>762</v>
      </c>
      <c r="I3" s="1384"/>
      <c r="J3" s="1366" t="s">
        <v>751</v>
      </c>
      <c r="K3" s="630"/>
      <c r="L3" s="1368" t="s">
        <v>802</v>
      </c>
      <c r="M3" s="1370" t="s">
        <v>831</v>
      </c>
      <c r="N3" s="1372" t="s">
        <v>733</v>
      </c>
    </row>
    <row r="4" spans="1:14" ht="15" customHeight="1">
      <c r="A4" s="1375"/>
      <c r="B4" s="1378"/>
      <c r="C4" s="1381"/>
      <c r="D4" s="634" t="s">
        <v>787</v>
      </c>
      <c r="E4" s="635" t="s">
        <v>662</v>
      </c>
      <c r="F4" s="634" t="s">
        <v>782</v>
      </c>
      <c r="G4" s="635" t="s">
        <v>662</v>
      </c>
      <c r="H4" s="634" t="s">
        <v>763</v>
      </c>
      <c r="I4" s="635" t="s">
        <v>662</v>
      </c>
      <c r="J4" s="1367"/>
      <c r="K4" s="630"/>
      <c r="L4" s="1369"/>
      <c r="M4" s="1371"/>
      <c r="N4" s="1373"/>
    </row>
    <row r="5" spans="1:14" ht="12.75" customHeight="1" thickBot="1">
      <c r="A5" s="1376"/>
      <c r="B5" s="1379"/>
      <c r="C5" s="1382"/>
      <c r="D5" s="636" t="s">
        <v>580</v>
      </c>
      <c r="E5" s="637" t="s">
        <v>581</v>
      </c>
      <c r="F5" s="637" t="s">
        <v>582</v>
      </c>
      <c r="G5" s="637" t="s">
        <v>583</v>
      </c>
      <c r="H5" s="637" t="s">
        <v>659</v>
      </c>
      <c r="I5" s="637" t="s">
        <v>660</v>
      </c>
      <c r="J5" s="638" t="s">
        <v>734</v>
      </c>
      <c r="K5" s="630"/>
      <c r="L5" s="639" t="s">
        <v>587</v>
      </c>
      <c r="M5" s="640" t="s">
        <v>588</v>
      </c>
      <c r="N5" s="638" t="s">
        <v>764</v>
      </c>
    </row>
    <row r="6" spans="1:16" s="165" customFormat="1" ht="12.75">
      <c r="A6" s="641">
        <v>1</v>
      </c>
      <c r="B6" s="406"/>
      <c r="C6" s="717"/>
      <c r="D6" s="660"/>
      <c r="E6" s="661"/>
      <c r="F6" s="661"/>
      <c r="G6" s="661"/>
      <c r="H6" s="642">
        <f>+D6+F6</f>
        <v>0</v>
      </c>
      <c r="I6" s="642">
        <f>+E6+G6</f>
        <v>0</v>
      </c>
      <c r="J6" s="643">
        <f>+H6-I6</f>
        <v>0</v>
      </c>
      <c r="K6" s="644"/>
      <c r="L6" s="660"/>
      <c r="M6" s="661"/>
      <c r="N6" s="643">
        <f aca="true" t="shared" si="0" ref="N6:N29">+I6+L6+M6</f>
        <v>0</v>
      </c>
      <c r="O6" s="668"/>
      <c r="P6" s="668"/>
    </row>
    <row r="7" spans="1:16" s="165" customFormat="1" ht="12.75">
      <c r="A7" s="645">
        <v>2</v>
      </c>
      <c r="B7" s="406"/>
      <c r="C7" s="717"/>
      <c r="D7" s="662"/>
      <c r="E7" s="663"/>
      <c r="F7" s="663"/>
      <c r="G7" s="663"/>
      <c r="H7" s="646">
        <f aca="true" t="shared" si="1" ref="H7:I28">+D7+F7</f>
        <v>0</v>
      </c>
      <c r="I7" s="646">
        <f t="shared" si="1"/>
        <v>0</v>
      </c>
      <c r="J7" s="518">
        <f aca="true" t="shared" si="2" ref="J7:J29">+H7-I7</f>
        <v>0</v>
      </c>
      <c r="K7" s="644"/>
      <c r="L7" s="662"/>
      <c r="M7" s="663"/>
      <c r="N7" s="518">
        <f t="shared" si="0"/>
        <v>0</v>
      </c>
      <c r="O7" s="668"/>
      <c r="P7" s="668"/>
    </row>
    <row r="8" spans="1:16" s="165" customFormat="1" ht="12.75">
      <c r="A8" s="645">
        <v>3</v>
      </c>
      <c r="B8" s="406"/>
      <c r="C8" s="717"/>
      <c r="D8" s="662"/>
      <c r="E8" s="663"/>
      <c r="F8" s="663"/>
      <c r="G8" s="663"/>
      <c r="H8" s="646">
        <f t="shared" si="1"/>
        <v>0</v>
      </c>
      <c r="I8" s="646">
        <f t="shared" si="1"/>
        <v>0</v>
      </c>
      <c r="J8" s="518">
        <f t="shared" si="2"/>
        <v>0</v>
      </c>
      <c r="K8" s="644"/>
      <c r="L8" s="662"/>
      <c r="M8" s="663"/>
      <c r="N8" s="518">
        <f t="shared" si="0"/>
        <v>0</v>
      </c>
      <c r="O8" s="668"/>
      <c r="P8" s="668"/>
    </row>
    <row r="9" spans="1:16" s="165" customFormat="1" ht="12.75">
      <c r="A9" s="645">
        <v>4</v>
      </c>
      <c r="B9" s="406"/>
      <c r="C9" s="717"/>
      <c r="D9" s="662"/>
      <c r="E9" s="663"/>
      <c r="F9" s="663"/>
      <c r="G9" s="663"/>
      <c r="H9" s="646">
        <f t="shared" si="1"/>
        <v>0</v>
      </c>
      <c r="I9" s="646">
        <f t="shared" si="1"/>
        <v>0</v>
      </c>
      <c r="J9" s="518">
        <f t="shared" si="2"/>
        <v>0</v>
      </c>
      <c r="K9" s="644"/>
      <c r="L9" s="662"/>
      <c r="M9" s="663"/>
      <c r="N9" s="518">
        <f t="shared" si="0"/>
        <v>0</v>
      </c>
      <c r="O9" s="668"/>
      <c r="P9" s="668"/>
    </row>
    <row r="10" spans="1:16" s="165" customFormat="1" ht="12.75">
      <c r="A10" s="645">
        <v>5</v>
      </c>
      <c r="B10" s="406"/>
      <c r="C10" s="717"/>
      <c r="D10" s="662"/>
      <c r="E10" s="663"/>
      <c r="F10" s="663"/>
      <c r="G10" s="663"/>
      <c r="H10" s="646">
        <f t="shared" si="1"/>
        <v>0</v>
      </c>
      <c r="I10" s="646">
        <f t="shared" si="1"/>
        <v>0</v>
      </c>
      <c r="J10" s="518">
        <f t="shared" si="2"/>
        <v>0</v>
      </c>
      <c r="K10" s="644"/>
      <c r="L10" s="662"/>
      <c r="M10" s="663"/>
      <c r="N10" s="518">
        <f t="shared" si="0"/>
        <v>0</v>
      </c>
      <c r="O10" s="668"/>
      <c r="P10" s="668"/>
    </row>
    <row r="11" spans="1:16" s="165" customFormat="1" ht="12.75">
      <c r="A11" s="645">
        <v>6</v>
      </c>
      <c r="B11" s="406"/>
      <c r="C11" s="717"/>
      <c r="D11" s="662"/>
      <c r="E11" s="663"/>
      <c r="F11" s="663"/>
      <c r="G11" s="663"/>
      <c r="H11" s="646">
        <f t="shared" si="1"/>
        <v>0</v>
      </c>
      <c r="I11" s="646">
        <f t="shared" si="1"/>
        <v>0</v>
      </c>
      <c r="J11" s="518">
        <f t="shared" si="2"/>
        <v>0</v>
      </c>
      <c r="K11" s="644"/>
      <c r="L11" s="662"/>
      <c r="M11" s="663"/>
      <c r="N11" s="518">
        <f t="shared" si="0"/>
        <v>0</v>
      </c>
      <c r="O11" s="668"/>
      <c r="P11" s="668"/>
    </row>
    <row r="12" spans="1:16" s="165" customFormat="1" ht="12.75">
      <c r="A12" s="645">
        <v>7</v>
      </c>
      <c r="B12" s="406"/>
      <c r="C12" s="717"/>
      <c r="D12" s="662"/>
      <c r="E12" s="663"/>
      <c r="F12" s="663"/>
      <c r="G12" s="663"/>
      <c r="H12" s="647">
        <f t="shared" si="1"/>
        <v>0</v>
      </c>
      <c r="I12" s="647">
        <f t="shared" si="1"/>
        <v>0</v>
      </c>
      <c r="J12" s="519">
        <f t="shared" si="2"/>
        <v>0</v>
      </c>
      <c r="K12" s="644"/>
      <c r="L12" s="662"/>
      <c r="M12" s="663"/>
      <c r="N12" s="519">
        <f t="shared" si="0"/>
        <v>0</v>
      </c>
      <c r="O12" s="668"/>
      <c r="P12" s="668"/>
    </row>
    <row r="13" spans="1:14" ht="12.75">
      <c r="A13" s="645">
        <v>8</v>
      </c>
      <c r="B13" s="406"/>
      <c r="C13" s="718"/>
      <c r="D13" s="664"/>
      <c r="E13" s="665"/>
      <c r="F13" s="665"/>
      <c r="G13" s="665"/>
      <c r="H13" s="646">
        <f t="shared" si="1"/>
        <v>0</v>
      </c>
      <c r="I13" s="646">
        <f t="shared" si="1"/>
        <v>0</v>
      </c>
      <c r="J13" s="518">
        <f t="shared" si="2"/>
        <v>0</v>
      </c>
      <c r="K13" s="648"/>
      <c r="L13" s="664"/>
      <c r="M13" s="665"/>
      <c r="N13" s="518">
        <f t="shared" si="0"/>
        <v>0</v>
      </c>
    </row>
    <row r="14" spans="1:14" ht="12.75">
      <c r="A14" s="645">
        <v>9</v>
      </c>
      <c r="B14" s="406"/>
      <c r="C14" s="719"/>
      <c r="D14" s="664"/>
      <c r="E14" s="665"/>
      <c r="F14" s="665"/>
      <c r="G14" s="665"/>
      <c r="H14" s="646">
        <f t="shared" si="1"/>
        <v>0</v>
      </c>
      <c r="I14" s="646">
        <f t="shared" si="1"/>
        <v>0</v>
      </c>
      <c r="J14" s="518">
        <f t="shared" si="2"/>
        <v>0</v>
      </c>
      <c r="K14" s="648"/>
      <c r="L14" s="664"/>
      <c r="M14" s="665"/>
      <c r="N14" s="518">
        <f t="shared" si="0"/>
        <v>0</v>
      </c>
    </row>
    <row r="15" spans="1:14" ht="12.75">
      <c r="A15" s="645">
        <v>10</v>
      </c>
      <c r="B15" s="406"/>
      <c r="C15" s="719"/>
      <c r="D15" s="664"/>
      <c r="E15" s="665"/>
      <c r="F15" s="665"/>
      <c r="G15" s="665"/>
      <c r="H15" s="646">
        <f t="shared" si="1"/>
        <v>0</v>
      </c>
      <c r="I15" s="646">
        <f t="shared" si="1"/>
        <v>0</v>
      </c>
      <c r="J15" s="518">
        <f t="shared" si="2"/>
        <v>0</v>
      </c>
      <c r="K15" s="648"/>
      <c r="L15" s="664"/>
      <c r="M15" s="665"/>
      <c r="N15" s="518">
        <f t="shared" si="0"/>
        <v>0</v>
      </c>
    </row>
    <row r="16" spans="1:14" ht="12.75">
      <c r="A16" s="645">
        <v>11</v>
      </c>
      <c r="B16" s="406"/>
      <c r="C16" s="718"/>
      <c r="D16" s="664"/>
      <c r="E16" s="665"/>
      <c r="F16" s="665"/>
      <c r="G16" s="665"/>
      <c r="H16" s="646">
        <f t="shared" si="1"/>
        <v>0</v>
      </c>
      <c r="I16" s="646">
        <f t="shared" si="1"/>
        <v>0</v>
      </c>
      <c r="J16" s="518">
        <f t="shared" si="2"/>
        <v>0</v>
      </c>
      <c r="K16" s="648"/>
      <c r="L16" s="664"/>
      <c r="M16" s="665"/>
      <c r="N16" s="518">
        <f t="shared" si="0"/>
        <v>0</v>
      </c>
    </row>
    <row r="17" spans="1:14" ht="12.75">
      <c r="A17" s="645">
        <v>12</v>
      </c>
      <c r="B17" s="406"/>
      <c r="C17" s="719"/>
      <c r="D17" s="664"/>
      <c r="E17" s="665"/>
      <c r="F17" s="665"/>
      <c r="G17" s="665"/>
      <c r="H17" s="646">
        <f t="shared" si="1"/>
        <v>0</v>
      </c>
      <c r="I17" s="646">
        <f t="shared" si="1"/>
        <v>0</v>
      </c>
      <c r="J17" s="518">
        <f t="shared" si="2"/>
        <v>0</v>
      </c>
      <c r="K17" s="648"/>
      <c r="L17" s="664"/>
      <c r="M17" s="665"/>
      <c r="N17" s="518">
        <f t="shared" si="0"/>
        <v>0</v>
      </c>
    </row>
    <row r="18" spans="1:14" ht="12.75">
      <c r="A18" s="645">
        <v>13</v>
      </c>
      <c r="B18" s="193"/>
      <c r="C18" s="719"/>
      <c r="D18" s="664"/>
      <c r="E18" s="665"/>
      <c r="F18" s="665"/>
      <c r="G18" s="665"/>
      <c r="H18" s="646">
        <f t="shared" si="1"/>
        <v>0</v>
      </c>
      <c r="I18" s="646">
        <f t="shared" si="1"/>
        <v>0</v>
      </c>
      <c r="J18" s="518">
        <f t="shared" si="2"/>
        <v>0</v>
      </c>
      <c r="K18" s="648"/>
      <c r="L18" s="664"/>
      <c r="M18" s="665"/>
      <c r="N18" s="518">
        <f t="shared" si="0"/>
        <v>0</v>
      </c>
    </row>
    <row r="19" spans="1:14" ht="12.75">
      <c r="A19" s="645">
        <v>14</v>
      </c>
      <c r="B19" s="194"/>
      <c r="C19" s="720"/>
      <c r="D19" s="721"/>
      <c r="E19" s="722"/>
      <c r="F19" s="722"/>
      <c r="G19" s="722"/>
      <c r="H19" s="723">
        <f t="shared" si="1"/>
        <v>0</v>
      </c>
      <c r="I19" s="723">
        <f t="shared" si="1"/>
        <v>0</v>
      </c>
      <c r="J19" s="724">
        <f t="shared" si="2"/>
        <v>0</v>
      </c>
      <c r="K19" s="648"/>
      <c r="L19" s="721"/>
      <c r="M19" s="722"/>
      <c r="N19" s="724">
        <f t="shared" si="0"/>
        <v>0</v>
      </c>
    </row>
    <row r="20" spans="1:14" ht="12.75">
      <c r="A20" s="645">
        <v>15</v>
      </c>
      <c r="B20" s="194"/>
      <c r="C20" s="720"/>
      <c r="D20" s="721"/>
      <c r="E20" s="722"/>
      <c r="F20" s="722"/>
      <c r="G20" s="722"/>
      <c r="H20" s="723">
        <f t="shared" si="1"/>
        <v>0</v>
      </c>
      <c r="I20" s="723">
        <f t="shared" si="1"/>
        <v>0</v>
      </c>
      <c r="J20" s="724">
        <f t="shared" si="2"/>
        <v>0</v>
      </c>
      <c r="K20" s="648"/>
      <c r="L20" s="721"/>
      <c r="M20" s="722"/>
      <c r="N20" s="724">
        <f t="shared" si="0"/>
        <v>0</v>
      </c>
    </row>
    <row r="21" spans="1:14" ht="12.75">
      <c r="A21" s="645">
        <v>16</v>
      </c>
      <c r="B21" s="194"/>
      <c r="C21" s="720"/>
      <c r="D21" s="721"/>
      <c r="E21" s="722"/>
      <c r="F21" s="722"/>
      <c r="G21" s="722"/>
      <c r="H21" s="723">
        <f t="shared" si="1"/>
        <v>0</v>
      </c>
      <c r="I21" s="723">
        <f t="shared" si="1"/>
        <v>0</v>
      </c>
      <c r="J21" s="724">
        <f t="shared" si="2"/>
        <v>0</v>
      </c>
      <c r="K21" s="648"/>
      <c r="L21" s="664"/>
      <c r="M21" s="665"/>
      <c r="N21" s="518">
        <f t="shared" si="0"/>
        <v>0</v>
      </c>
    </row>
    <row r="22" spans="1:14" ht="12.75">
      <c r="A22" s="645">
        <v>17</v>
      </c>
      <c r="B22" s="194"/>
      <c r="C22" s="725"/>
      <c r="D22" s="721"/>
      <c r="E22" s="722"/>
      <c r="F22" s="722"/>
      <c r="G22" s="722"/>
      <c r="H22" s="723">
        <f t="shared" si="1"/>
        <v>0</v>
      </c>
      <c r="I22" s="723">
        <f t="shared" si="1"/>
        <v>0</v>
      </c>
      <c r="J22" s="724">
        <f t="shared" si="2"/>
        <v>0</v>
      </c>
      <c r="K22" s="648"/>
      <c r="L22" s="664"/>
      <c r="M22" s="665"/>
      <c r="N22" s="518">
        <f t="shared" si="0"/>
        <v>0</v>
      </c>
    </row>
    <row r="23" spans="1:14" ht="12.75">
      <c r="A23" s="645">
        <v>18</v>
      </c>
      <c r="B23" s="194"/>
      <c r="C23" s="725"/>
      <c r="D23" s="721"/>
      <c r="E23" s="722"/>
      <c r="F23" s="722"/>
      <c r="G23" s="722"/>
      <c r="H23" s="723">
        <f t="shared" si="1"/>
        <v>0</v>
      </c>
      <c r="I23" s="723">
        <f t="shared" si="1"/>
        <v>0</v>
      </c>
      <c r="J23" s="724">
        <f t="shared" si="2"/>
        <v>0</v>
      </c>
      <c r="K23" s="648"/>
      <c r="L23" s="664"/>
      <c r="M23" s="665"/>
      <c r="N23" s="518">
        <f t="shared" si="0"/>
        <v>0</v>
      </c>
    </row>
    <row r="24" spans="1:14" ht="12.75">
      <c r="A24" s="645">
        <v>19</v>
      </c>
      <c r="B24" s="194"/>
      <c r="C24" s="725"/>
      <c r="D24" s="721"/>
      <c r="E24" s="722"/>
      <c r="F24" s="722"/>
      <c r="G24" s="722"/>
      <c r="H24" s="723">
        <f t="shared" si="1"/>
        <v>0</v>
      </c>
      <c r="I24" s="723">
        <f t="shared" si="1"/>
        <v>0</v>
      </c>
      <c r="J24" s="724">
        <f t="shared" si="2"/>
        <v>0</v>
      </c>
      <c r="K24" s="648"/>
      <c r="L24" s="664"/>
      <c r="M24" s="665"/>
      <c r="N24" s="518">
        <f t="shared" si="0"/>
        <v>0</v>
      </c>
    </row>
    <row r="25" spans="1:14" ht="12.75">
      <c r="A25" s="645">
        <v>20</v>
      </c>
      <c r="B25" s="194"/>
      <c r="C25" s="725"/>
      <c r="D25" s="721"/>
      <c r="E25" s="722"/>
      <c r="F25" s="722"/>
      <c r="G25" s="722"/>
      <c r="H25" s="723">
        <f t="shared" si="1"/>
        <v>0</v>
      </c>
      <c r="I25" s="723">
        <f t="shared" si="1"/>
        <v>0</v>
      </c>
      <c r="J25" s="724">
        <f t="shared" si="2"/>
        <v>0</v>
      </c>
      <c r="K25" s="648"/>
      <c r="L25" s="664"/>
      <c r="M25" s="665"/>
      <c r="N25" s="518">
        <f t="shared" si="0"/>
        <v>0</v>
      </c>
    </row>
    <row r="26" spans="1:14" ht="12.75">
      <c r="A26" s="645">
        <v>21</v>
      </c>
      <c r="B26" s="194"/>
      <c r="C26" s="725"/>
      <c r="D26" s="721"/>
      <c r="E26" s="722"/>
      <c r="F26" s="722"/>
      <c r="G26" s="722"/>
      <c r="H26" s="723">
        <f t="shared" si="1"/>
        <v>0</v>
      </c>
      <c r="I26" s="723">
        <f t="shared" si="1"/>
        <v>0</v>
      </c>
      <c r="J26" s="724">
        <f t="shared" si="2"/>
        <v>0</v>
      </c>
      <c r="K26" s="648"/>
      <c r="L26" s="664"/>
      <c r="M26" s="665"/>
      <c r="N26" s="518">
        <f t="shared" si="0"/>
        <v>0</v>
      </c>
    </row>
    <row r="27" spans="1:14" ht="12.75">
      <c r="A27" s="645">
        <v>22</v>
      </c>
      <c r="B27" s="194"/>
      <c r="C27" s="725"/>
      <c r="D27" s="721"/>
      <c r="E27" s="722"/>
      <c r="F27" s="722"/>
      <c r="G27" s="722"/>
      <c r="H27" s="723">
        <f t="shared" si="1"/>
        <v>0</v>
      </c>
      <c r="I27" s="723">
        <f t="shared" si="1"/>
        <v>0</v>
      </c>
      <c r="J27" s="724">
        <f t="shared" si="2"/>
        <v>0</v>
      </c>
      <c r="K27" s="648"/>
      <c r="L27" s="664"/>
      <c r="M27" s="665"/>
      <c r="N27" s="518">
        <f t="shared" si="0"/>
        <v>0</v>
      </c>
    </row>
    <row r="28" spans="1:14" ht="12.75">
      <c r="A28" s="645">
        <v>23</v>
      </c>
      <c r="B28" s="194"/>
      <c r="C28" s="725"/>
      <c r="D28" s="721"/>
      <c r="E28" s="722"/>
      <c r="F28" s="722"/>
      <c r="G28" s="722"/>
      <c r="H28" s="723">
        <f>+D28+F28</f>
        <v>0</v>
      </c>
      <c r="I28" s="723">
        <f t="shared" si="1"/>
        <v>0</v>
      </c>
      <c r="J28" s="724">
        <f t="shared" si="2"/>
        <v>0</v>
      </c>
      <c r="K28" s="648"/>
      <c r="L28" s="664"/>
      <c r="M28" s="665"/>
      <c r="N28" s="518">
        <f t="shared" si="0"/>
        <v>0</v>
      </c>
    </row>
    <row r="29" spans="1:14" ht="13.5" thickBot="1">
      <c r="A29" s="645">
        <v>24</v>
      </c>
      <c r="B29" s="667"/>
      <c r="C29" s="726"/>
      <c r="D29" s="666"/>
      <c r="E29" s="667"/>
      <c r="F29" s="667"/>
      <c r="G29" s="667"/>
      <c r="H29" s="649">
        <f>+D29+F29</f>
        <v>0</v>
      </c>
      <c r="I29" s="723">
        <f>+E29+G29</f>
        <v>0</v>
      </c>
      <c r="J29" s="724">
        <f t="shared" si="2"/>
        <v>0</v>
      </c>
      <c r="K29" s="648"/>
      <c r="L29" s="666"/>
      <c r="M29" s="667"/>
      <c r="N29" s="650">
        <f t="shared" si="0"/>
        <v>0</v>
      </c>
    </row>
    <row r="30" spans="1:16" s="170" customFormat="1" ht="12.75" customHeight="1" thickBot="1">
      <c r="A30" s="651">
        <f>+A29+1</f>
        <v>25</v>
      </c>
      <c r="B30" s="652" t="s">
        <v>813</v>
      </c>
      <c r="C30" s="653"/>
      <c r="D30" s="842">
        <f aca="true" t="shared" si="3" ref="D30:J30">SUM(D6:D29)</f>
        <v>0</v>
      </c>
      <c r="E30" s="843">
        <f t="shared" si="3"/>
        <v>0</v>
      </c>
      <c r="F30" s="843">
        <f t="shared" si="3"/>
        <v>0</v>
      </c>
      <c r="G30" s="843">
        <f t="shared" si="3"/>
        <v>0</v>
      </c>
      <c r="H30" s="843">
        <f t="shared" si="3"/>
        <v>0</v>
      </c>
      <c r="I30" s="843">
        <f t="shared" si="3"/>
        <v>0</v>
      </c>
      <c r="J30" s="844">
        <f t="shared" si="3"/>
        <v>0</v>
      </c>
      <c r="K30" s="654"/>
      <c r="L30" s="842">
        <f>SUM(L6:L29)</f>
        <v>0</v>
      </c>
      <c r="M30" s="843">
        <f>SUM(M6:M29)</f>
        <v>0</v>
      </c>
      <c r="N30" s="844">
        <f>SUM(N6:N29)</f>
        <v>0</v>
      </c>
      <c r="O30" s="669"/>
      <c r="P30" s="669"/>
    </row>
    <row r="31" spans="1:16" s="187" customFormat="1" ht="15">
      <c r="A31" s="655"/>
      <c r="B31" s="656"/>
      <c r="C31" s="656"/>
      <c r="D31" s="657"/>
      <c r="E31" s="657"/>
      <c r="F31" s="657"/>
      <c r="G31" s="657"/>
      <c r="H31" s="657"/>
      <c r="I31" s="657"/>
      <c r="J31" s="657"/>
      <c r="K31" s="658"/>
      <c r="L31" s="657"/>
      <c r="M31" s="657"/>
      <c r="N31" s="657"/>
      <c r="O31" s="670"/>
      <c r="P31" s="670"/>
    </row>
    <row r="32" spans="1:14" ht="18" customHeight="1">
      <c r="A32" s="659" t="s">
        <v>619</v>
      </c>
      <c r="B32" s="631"/>
      <c r="C32" s="631"/>
      <c r="D32" s="631"/>
      <c r="E32" s="631"/>
      <c r="F32" s="631"/>
      <c r="G32" s="631"/>
      <c r="H32" s="631"/>
      <c r="I32" s="631"/>
      <c r="J32" s="631"/>
      <c r="K32" s="631"/>
      <c r="L32" s="631"/>
      <c r="M32" s="631"/>
      <c r="N32" s="631"/>
    </row>
    <row r="33" spans="1:14" ht="30" customHeight="1">
      <c r="A33" s="1365" t="s">
        <v>1058</v>
      </c>
      <c r="B33" s="1365"/>
      <c r="C33" s="1365"/>
      <c r="D33" s="1365"/>
      <c r="E33" s="1365"/>
      <c r="F33" s="1365"/>
      <c r="G33" s="1365"/>
      <c r="H33" s="1365"/>
      <c r="I33" s="1365"/>
      <c r="J33" s="1365"/>
      <c r="K33" s="1365"/>
      <c r="L33" s="1365"/>
      <c r="M33" s="1365"/>
      <c r="N33" s="1365"/>
    </row>
    <row r="34" spans="1:14" ht="14.25" customHeight="1">
      <c r="A34" s="1365" t="s">
        <v>1057</v>
      </c>
      <c r="B34" s="1365"/>
      <c r="C34" s="1365"/>
      <c r="D34" s="1365"/>
      <c r="E34" s="1365"/>
      <c r="F34" s="1365"/>
      <c r="G34" s="1365"/>
      <c r="H34" s="1365"/>
      <c r="I34" s="1365"/>
      <c r="J34" s="1365"/>
      <c r="K34" s="1365"/>
      <c r="L34" s="1365"/>
      <c r="M34" s="1365"/>
      <c r="N34" s="1365"/>
    </row>
    <row r="35" spans="1:14" ht="28.5" customHeight="1">
      <c r="A35" s="1365" t="s">
        <v>788</v>
      </c>
      <c r="B35" s="1365"/>
      <c r="C35" s="1365"/>
      <c r="D35" s="1365"/>
      <c r="E35" s="1365"/>
      <c r="F35" s="1365"/>
      <c r="G35" s="1365"/>
      <c r="H35" s="1365"/>
      <c r="I35" s="1365"/>
      <c r="J35" s="1365"/>
      <c r="K35" s="1365"/>
      <c r="L35" s="1365"/>
      <c r="M35" s="1365"/>
      <c r="N35" s="1365"/>
    </row>
    <row r="36" spans="1:14" ht="12.75">
      <c r="A36" s="1365" t="s">
        <v>803</v>
      </c>
      <c r="B36" s="1365"/>
      <c r="C36" s="1365"/>
      <c r="D36" s="1365"/>
      <c r="E36" s="1365"/>
      <c r="F36" s="1365"/>
      <c r="G36" s="1365"/>
      <c r="H36" s="1365"/>
      <c r="I36" s="1365"/>
      <c r="J36" s="1365"/>
      <c r="K36" s="1365"/>
      <c r="L36" s="1365"/>
      <c r="M36" s="1365"/>
      <c r="N36" s="1365"/>
    </row>
    <row r="37" spans="1:14" ht="12.75">
      <c r="A37" s="1365" t="s">
        <v>818</v>
      </c>
      <c r="B37" s="1365"/>
      <c r="C37" s="1365"/>
      <c r="D37" s="1365"/>
      <c r="E37" s="1365"/>
      <c r="F37" s="1365"/>
      <c r="G37" s="1365"/>
      <c r="H37" s="1365"/>
      <c r="I37" s="1365"/>
      <c r="J37" s="1365"/>
      <c r="K37" s="1365"/>
      <c r="L37" s="1365"/>
      <c r="M37" s="1365"/>
      <c r="N37" s="1365"/>
    </row>
    <row r="38" spans="1:14" ht="12.75">
      <c r="A38" s="631"/>
      <c r="B38" s="631"/>
      <c r="C38" s="631"/>
      <c r="D38" s="631"/>
      <c r="E38" s="631"/>
      <c r="F38" s="631"/>
      <c r="G38" s="631"/>
      <c r="H38" s="631"/>
      <c r="I38" s="631"/>
      <c r="J38" s="631"/>
      <c r="K38" s="631"/>
      <c r="L38" s="631"/>
      <c r="M38" s="631"/>
      <c r="N38" s="631"/>
    </row>
    <row r="39" spans="1:14" ht="12.75">
      <c r="A39" s="631" t="s">
        <v>750</v>
      </c>
      <c r="B39" s="631"/>
      <c r="C39" s="631"/>
      <c r="D39" s="631"/>
      <c r="E39" s="631"/>
      <c r="F39" s="631"/>
      <c r="G39" s="631"/>
      <c r="H39" s="631"/>
      <c r="I39" s="631"/>
      <c r="J39" s="631"/>
      <c r="K39" s="631"/>
      <c r="L39" s="631"/>
      <c r="M39" s="631"/>
      <c r="N39" s="631"/>
    </row>
    <row r="40" s="167" customFormat="1" ht="12.75"/>
    <row r="41" s="167" customFormat="1" ht="12.75"/>
    <row r="42" s="167" customFormat="1" ht="12.75"/>
    <row r="43" s="167" customFormat="1" ht="12.75"/>
    <row r="44" s="167" customFormat="1" ht="12.75"/>
    <row r="45" s="167" customFormat="1" ht="12.75"/>
    <row r="46" s="167" customFormat="1" ht="12.75"/>
    <row r="47" s="167" customFormat="1" ht="12.75"/>
    <row r="48" s="167" customFormat="1" ht="12.75"/>
    <row r="49" s="167" customFormat="1" ht="12.75"/>
    <row r="50" s="167" customFormat="1" ht="12.75"/>
    <row r="51" s="167" customFormat="1" ht="12.75"/>
  </sheetData>
  <sheetProtection/>
  <mergeCells count="15">
    <mergeCell ref="B3:B5"/>
    <mergeCell ref="C3:C5"/>
    <mergeCell ref="D3:E3"/>
    <mergeCell ref="F3:G3"/>
    <mergeCell ref="H3:I3"/>
    <mergeCell ref="A35:N35"/>
    <mergeCell ref="A36:N36"/>
    <mergeCell ref="A37:N37"/>
    <mergeCell ref="J3:J4"/>
    <mergeCell ref="L3:L4"/>
    <mergeCell ref="M3:M4"/>
    <mergeCell ref="N3:N4"/>
    <mergeCell ref="A33:N33"/>
    <mergeCell ref="A34:N34"/>
    <mergeCell ref="A3:A5"/>
  </mergeCells>
  <printOptions horizontalCentered="1"/>
  <pageMargins left="0.4330708661417323" right="0.35433070866141736" top="0.3937007874015748" bottom="0.3937007874015748" header="0.5118110236220472" footer="0.5118110236220472"/>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uzivatel</cp:lastModifiedBy>
  <cp:lastPrinted>2017-03-07T07:09:54Z</cp:lastPrinted>
  <dcterms:created xsi:type="dcterms:W3CDTF">2010-10-08T09:48:15Z</dcterms:created>
  <dcterms:modified xsi:type="dcterms:W3CDTF">2017-04-24T07:19:42Z</dcterms:modified>
  <cp:category/>
  <cp:version/>
  <cp:contentType/>
  <cp:contentStatus/>
</cp:coreProperties>
</file>